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ente/Library/Mobile Documents/com~apple~CloudDocs/Contributi regione L.1 2023- anno 2025/"/>
    </mc:Choice>
  </mc:AlternateContent>
  <xr:revisionPtr revIDLastSave="0" documentId="13_ncr:1_{8C1CAC84-4212-2243-85BF-50AF5D66317B}" xr6:coauthVersionLast="47" xr6:coauthVersionMax="47" xr10:uidLastSave="{00000000-0000-0000-0000-000000000000}"/>
  <bookViews>
    <workbookView xWindow="0" yWindow="500" windowWidth="28800" windowHeight="16380" xr2:uid="{361FDF60-BEA0-D74B-BC65-D31AB11A805E}"/>
  </bookViews>
  <sheets>
    <sheet name="GENERALE" sheetId="1" r:id="rId1"/>
    <sheet name="TESSERATI" sheetId="2" r:id="rId2"/>
    <sheet name="CAMPIONATI" sheetId="3" r:id="rId3"/>
    <sheet name="DISCREZIONALE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J68" i="1"/>
  <c r="D69" i="1"/>
  <c r="D6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2" i="1"/>
  <c r="H3" i="2"/>
  <c r="H72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G72" i="2"/>
  <c r="G73" i="2"/>
  <c r="F73" i="2"/>
  <c r="O32" i="2"/>
  <c r="O72" i="2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2" i="1"/>
  <c r="P3" i="2"/>
  <c r="H10" i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O4" i="2"/>
  <c r="O5" i="2"/>
  <c r="O6" i="2"/>
  <c r="O7" i="2"/>
  <c r="O8" i="2"/>
  <c r="O9" i="2"/>
  <c r="P71" i="2" s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N73" i="2"/>
  <c r="L73" i="2"/>
  <c r="M73" i="2"/>
  <c r="P32" i="2" l="1"/>
  <c r="J10" i="1"/>
  <c r="B74" i="1" l="1"/>
  <c r="H68" i="1"/>
  <c r="H69" i="1"/>
  <c r="H54" i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2" i="4"/>
  <c r="F53" i="4"/>
  <c r="B55" i="4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3" i="3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9" i="1"/>
  <c r="H8" i="1"/>
  <c r="H7" i="1"/>
  <c r="H6" i="1"/>
  <c r="H5" i="1"/>
  <c r="H4" i="1"/>
  <c r="H3" i="1"/>
  <c r="H2" i="1"/>
  <c r="N72" i="2"/>
  <c r="O3" i="2"/>
  <c r="F72" i="2"/>
  <c r="G67" i="2"/>
  <c r="G68" i="2"/>
  <c r="G69" i="2"/>
  <c r="G70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J54" i="1" l="1"/>
  <c r="D55" i="4"/>
  <c r="G3" i="2"/>
  <c r="J72" i="1" l="1"/>
  <c r="E8" i="3"/>
  <c r="E9" i="3"/>
  <c r="E10" i="3"/>
  <c r="I10" i="3" s="1"/>
  <c r="E11" i="3"/>
  <c r="I11" i="3" s="1"/>
  <c r="E12" i="3"/>
  <c r="I12" i="3" s="1"/>
  <c r="E13" i="3"/>
  <c r="E14" i="3"/>
  <c r="I14" i="3" s="1"/>
  <c r="E15" i="3"/>
  <c r="I15" i="3" s="1"/>
  <c r="E16" i="3"/>
  <c r="E17" i="3"/>
  <c r="E18" i="3"/>
  <c r="I18" i="3" s="1"/>
  <c r="E19" i="3"/>
  <c r="I19" i="3" s="1"/>
  <c r="E20" i="3"/>
  <c r="I20" i="3" s="1"/>
  <c r="E21" i="3"/>
  <c r="E22" i="3"/>
  <c r="I22" i="3" s="1"/>
  <c r="E23" i="3"/>
  <c r="I23" i="3" s="1"/>
  <c r="E24" i="3"/>
  <c r="E25" i="3"/>
  <c r="E26" i="3"/>
  <c r="I26" i="3" s="1"/>
  <c r="E27" i="3"/>
  <c r="I27" i="3" s="1"/>
  <c r="E28" i="3"/>
  <c r="I28" i="3" s="1"/>
  <c r="E29" i="3"/>
  <c r="E30" i="3"/>
  <c r="I30" i="3" s="1"/>
  <c r="E31" i="3"/>
  <c r="I31" i="3" s="1"/>
  <c r="E32" i="3"/>
  <c r="E33" i="3"/>
  <c r="E34" i="3"/>
  <c r="I34" i="3" s="1"/>
  <c r="E35" i="3"/>
  <c r="I35" i="3" s="1"/>
  <c r="E36" i="3"/>
  <c r="I36" i="3" s="1"/>
  <c r="E37" i="3"/>
  <c r="E38" i="3"/>
  <c r="I38" i="3" s="1"/>
  <c r="E39" i="3"/>
  <c r="I39" i="3" s="1"/>
  <c r="E40" i="3"/>
  <c r="E41" i="3"/>
  <c r="I41" i="3" s="1"/>
  <c r="E42" i="3"/>
  <c r="I42" i="3" s="1"/>
  <c r="E43" i="3"/>
  <c r="I43" i="3" s="1"/>
  <c r="E44" i="3"/>
  <c r="E45" i="3"/>
  <c r="I45" i="3" s="1"/>
  <c r="E46" i="3"/>
  <c r="I46" i="3" s="1"/>
  <c r="E47" i="3"/>
  <c r="E48" i="3"/>
  <c r="E49" i="3"/>
  <c r="I49" i="3" s="1"/>
  <c r="E50" i="3"/>
  <c r="I50" i="3" s="1"/>
  <c r="E51" i="3"/>
  <c r="I51" i="3" s="1"/>
  <c r="E52" i="3"/>
  <c r="E53" i="3"/>
  <c r="I53" i="3" s="1"/>
  <c r="E54" i="3"/>
  <c r="I54" i="3" s="1"/>
  <c r="E55" i="3"/>
  <c r="E56" i="3"/>
  <c r="E57" i="3"/>
  <c r="I57" i="3" s="1"/>
  <c r="E58" i="3"/>
  <c r="I58" i="3" s="1"/>
  <c r="E59" i="3"/>
  <c r="I59" i="3" s="1"/>
  <c r="E60" i="3"/>
  <c r="E61" i="3"/>
  <c r="I61" i="3" s="1"/>
  <c r="E62" i="3"/>
  <c r="I62" i="3" s="1"/>
  <c r="E63" i="3"/>
  <c r="E64" i="3"/>
  <c r="E65" i="3"/>
  <c r="I65" i="3" s="1"/>
  <c r="E66" i="3"/>
  <c r="I66" i="3" s="1"/>
  <c r="E67" i="3"/>
  <c r="I67" i="3" s="1"/>
  <c r="E68" i="3"/>
  <c r="E3" i="3"/>
  <c r="I3" i="3" s="1"/>
  <c r="E4" i="3"/>
  <c r="I4" i="3" s="1"/>
  <c r="E5" i="3"/>
  <c r="E6" i="3"/>
  <c r="E7" i="3"/>
  <c r="I7" i="3" s="1"/>
  <c r="I6" i="3" l="1"/>
  <c r="I48" i="3"/>
  <c r="I17" i="3"/>
  <c r="I5" i="3"/>
  <c r="I32" i="3"/>
  <c r="I64" i="3"/>
  <c r="I25" i="3"/>
  <c r="I9" i="3"/>
  <c r="I63" i="3"/>
  <c r="I47" i="3"/>
  <c r="I24" i="3"/>
  <c r="I8" i="3"/>
  <c r="I68" i="3"/>
  <c r="I60" i="3"/>
  <c r="I52" i="3"/>
  <c r="I44" i="3"/>
  <c r="I37" i="3"/>
  <c r="I29" i="3"/>
  <c r="I21" i="3"/>
  <c r="I13" i="3"/>
  <c r="I56" i="3"/>
  <c r="I33" i="3"/>
  <c r="I55" i="3"/>
  <c r="I40" i="3"/>
  <c r="I16" i="3"/>
  <c r="D59" i="4"/>
  <c r="D58" i="4"/>
  <c r="E55" i="4"/>
  <c r="C55" i="4"/>
  <c r="D57" i="4" s="1"/>
  <c r="H51" i="4"/>
  <c r="H49" i="4"/>
  <c r="H48" i="4"/>
  <c r="H47" i="4"/>
  <c r="H45" i="4"/>
  <c r="H41" i="4"/>
  <c r="H39" i="4"/>
  <c r="H37" i="4"/>
  <c r="H33" i="4"/>
  <c r="H32" i="4"/>
  <c r="H27" i="4"/>
  <c r="H26" i="4"/>
  <c r="H23" i="4"/>
  <c r="H21" i="4"/>
  <c r="H20" i="4"/>
  <c r="H19" i="4"/>
  <c r="H16" i="4"/>
  <c r="H11" i="4"/>
  <c r="B72" i="2"/>
  <c r="M72" i="2"/>
  <c r="E72" i="2"/>
  <c r="E73" i="2" s="1"/>
  <c r="J67" i="1" l="1"/>
  <c r="J66" i="1"/>
  <c r="J64" i="1"/>
  <c r="J65" i="1"/>
  <c r="H3" i="4"/>
  <c r="I70" i="3"/>
  <c r="H12" i="4"/>
  <c r="H6" i="4"/>
  <c r="H10" i="4"/>
  <c r="H14" i="4"/>
  <c r="H18" i="4"/>
  <c r="H34" i="4"/>
  <c r="H13" i="4"/>
  <c r="H17" i="4"/>
  <c r="H24" i="4"/>
  <c r="H31" i="4"/>
  <c r="H35" i="4"/>
  <c r="H38" i="4"/>
  <c r="H42" i="4"/>
  <c r="H43" i="4"/>
  <c r="F55" i="4"/>
  <c r="H55" i="4" s="1"/>
  <c r="H4" i="4"/>
  <c r="H8" i="4"/>
  <c r="H15" i="4"/>
  <c r="H36" i="4"/>
  <c r="H40" i="4"/>
  <c r="H22" i="4"/>
  <c r="H44" i="4"/>
  <c r="H9" i="4"/>
  <c r="H25" i="4"/>
  <c r="H28" i="4"/>
  <c r="H50" i="4"/>
  <c r="H7" i="4"/>
  <c r="H29" i="4"/>
  <c r="H52" i="4"/>
  <c r="H2" i="4"/>
  <c r="H5" i="4"/>
  <c r="H30" i="4"/>
  <c r="H46" i="4"/>
  <c r="I72" i="1"/>
  <c r="H57" i="4" l="1"/>
  <c r="H53" i="4"/>
  <c r="H72" i="1"/>
  <c r="J70" i="3" l="1"/>
  <c r="J47" i="1"/>
  <c r="J31" i="1"/>
  <c r="J24" i="1"/>
  <c r="J20" i="1"/>
  <c r="J12" i="1"/>
  <c r="J11" i="1"/>
  <c r="J8" i="1"/>
  <c r="J4" i="1"/>
  <c r="L72" i="2"/>
  <c r="K72" i="2"/>
  <c r="J72" i="2"/>
  <c r="D72" i="2"/>
  <c r="D73" i="2" s="1"/>
  <c r="C72" i="2"/>
  <c r="J9" i="1"/>
  <c r="J19" i="1"/>
  <c r="J26" i="1"/>
  <c r="J27" i="1"/>
  <c r="J55" i="1"/>
  <c r="J58" i="1"/>
  <c r="J59" i="1"/>
  <c r="J61" i="1"/>
  <c r="K73" i="2" l="1"/>
  <c r="C73" i="2"/>
  <c r="J34" i="1"/>
  <c r="J57" i="1"/>
  <c r="J51" i="1"/>
  <c r="J35" i="1"/>
  <c r="J43" i="1"/>
  <c r="J49" i="1"/>
  <c r="J41" i="1"/>
  <c r="J33" i="1"/>
  <c r="J25" i="1"/>
  <c r="J18" i="1"/>
  <c r="J16" i="1"/>
  <c r="J23" i="1"/>
  <c r="J56" i="1"/>
  <c r="J48" i="1"/>
  <c r="J40" i="1"/>
  <c r="J32" i="1"/>
  <c r="J17" i="1"/>
  <c r="J3" i="1"/>
  <c r="J63" i="1"/>
  <c r="J42" i="1"/>
  <c r="J39" i="1"/>
  <c r="J38" i="1"/>
  <c r="J15" i="1"/>
  <c r="J29" i="1"/>
  <c r="J14" i="1"/>
  <c r="J6" i="1"/>
  <c r="J50" i="1"/>
  <c r="J62" i="1"/>
  <c r="J46" i="1"/>
  <c r="J30" i="1"/>
  <c r="J22" i="1"/>
  <c r="J7" i="1"/>
  <c r="J53" i="1"/>
  <c r="J45" i="1"/>
  <c r="J37" i="1"/>
  <c r="J60" i="1"/>
  <c r="J52" i="1"/>
  <c r="J44" i="1"/>
  <c r="J36" i="1"/>
  <c r="J28" i="1"/>
  <c r="J21" i="1"/>
  <c r="J13" i="1"/>
  <c r="J5" i="1"/>
  <c r="F72" i="1"/>
  <c r="D72" i="1"/>
  <c r="P72" i="2"/>
  <c r="J73" i="2"/>
  <c r="B72" i="1" l="1"/>
  <c r="J2" i="1"/>
  <c r="O73" i="2"/>
</calcChain>
</file>

<file path=xl/sharedStrings.xml><?xml version="1.0" encoding="utf-8"?>
<sst xmlns="http://schemas.openxmlformats.org/spreadsheetml/2006/main" count="293" uniqueCount="147">
  <si>
    <t>A.S.D. DANCE POINT ACADEMY</t>
  </si>
  <si>
    <t>A.S.D. MOOVING DANCE</t>
  </si>
  <si>
    <t>ELLEDANCE</t>
  </si>
  <si>
    <t>Associazione sportiva Nuoro Danza</t>
  </si>
  <si>
    <t>A.S.D.Martin's Latin Club </t>
  </si>
  <si>
    <t>A.S.D. Dance Explosion Sardegna</t>
  </si>
  <si>
    <t>ASD DANZE SENORBì</t>
  </si>
  <si>
    <t>A.S.D. SETTIMO DANCE SPORT</t>
  </si>
  <si>
    <t>Evolution Dance Academy A.S.D.</t>
  </si>
  <si>
    <t>CUBAN CLUB</t>
  </si>
  <si>
    <t>LAST DANCE POWER</t>
  </si>
  <si>
    <t>Mr. JUMP</t>
  </si>
  <si>
    <t>A.S.D Adrenalina Dance School</t>
  </si>
  <si>
    <t>SPORT  TIME</t>
  </si>
  <si>
    <t>ASD ML Dance Club</t>
  </si>
  <si>
    <t>B CLUB SSD ARL</t>
  </si>
  <si>
    <t>A.S.D CONNESSIONE LATINA &amp; FITNESS</t>
  </si>
  <si>
    <t>A.S.D. Futura Dancing School</t>
  </si>
  <si>
    <t>ASD DANCE POINT SMERALDA</t>
  </si>
  <si>
    <t>A.S.D. SUSY DANCE STUDIO</t>
  </si>
  <si>
    <t>Vivir Danzando s.s.d. a r.l.</t>
  </si>
  <si>
    <t>A.S.D. TEAM LUX</t>
  </si>
  <si>
    <t>QUE ARTE! A.S.D.</t>
  </si>
  <si>
    <t>DREAM DANCE</t>
  </si>
  <si>
    <t>ASD DANCE SCHOOL NUMBER ONE</t>
  </si>
  <si>
    <t>A.S.D. CENTRO STUDIO DANZE VILLAMAR</t>
  </si>
  <si>
    <t>DANCE AND FITNESS</t>
  </si>
  <si>
    <t>NUMERO UNO SARDEGNA</t>
  </si>
  <si>
    <t>DANCEOZIERI ACADEMY</t>
  </si>
  <si>
    <t>DANCE POINT</t>
  </si>
  <si>
    <t>ASD Centro Sportivo Black Stars</t>
  </si>
  <si>
    <t>SOLAIRE DANCE ASD</t>
  </si>
  <si>
    <t>ASD MAMBO DANCE 2000 E FITNESS</t>
  </si>
  <si>
    <t>A.S.D. NEW DANCING STARS</t>
  </si>
  <si>
    <t>MACOMER DANCE</t>
  </si>
  <si>
    <t>DANCE STUDIO PLOAGHE</t>
  </si>
  <si>
    <t>DANCE FLOOR</t>
  </si>
  <si>
    <t>LATIN CARIBE</t>
  </si>
  <si>
    <t>A.S.D  LATIN STYLE</t>
  </si>
  <si>
    <t>A.S.D. TRIPUDIUM DANZE</t>
  </si>
  <si>
    <t>A.S.D. ALESSANDRA CELESTIAL DANCE</t>
  </si>
  <si>
    <t>F. ART STUDIO DANCE ACADEMY</t>
  </si>
  <si>
    <t>BATUCA DANCE</t>
  </si>
  <si>
    <t>INTERNATIONAL DANCING STAR'S</t>
  </si>
  <si>
    <t>A.S.D. STUDIO DANZA LATINA</t>
  </si>
  <si>
    <t>A.S.D PROGETTO DANZA</t>
  </si>
  <si>
    <t>GRAN BALLO NEW DANCE</t>
  </si>
  <si>
    <t>A.S.D. CIBIESSE ELMAS</t>
  </si>
  <si>
    <t>ROYAL DANCE NG</t>
  </si>
  <si>
    <t>A.S.D. DANCE FEELINGS</t>
  </si>
  <si>
    <t>ASD MAGALENHA RODANCE</t>
  </si>
  <si>
    <t>POLISPORTIVA GONONE DORGALI</t>
  </si>
  <si>
    <t>FLASH DANCE E FITNESS</t>
  </si>
  <si>
    <t>A.S.D. A.M. DANCING</t>
  </si>
  <si>
    <t>G &amp; S LATIN DANCE</t>
  </si>
  <si>
    <t>DANCE POINT SASSARI</t>
  </si>
  <si>
    <t>NUMERO UNO LATIN EMPIRE</t>
  </si>
  <si>
    <t>ASD TIME TO DANCE</t>
  </si>
  <si>
    <t>MASA FITNESS CLUB</t>
  </si>
  <si>
    <t>Denominazione</t>
  </si>
  <si>
    <t xml:space="preserve">Parti Uguali </t>
  </si>
  <si>
    <t>Partecip.</t>
  </si>
  <si>
    <t>Campionati</t>
  </si>
  <si>
    <t xml:space="preserve">DISCREZIONALE </t>
  </si>
  <si>
    <t>Totale</t>
  </si>
  <si>
    <t>MEDIA TRIENNALE</t>
  </si>
  <si>
    <t xml:space="preserve">TOTALE </t>
  </si>
  <si>
    <t>ASD CENTRO SPORTIVO BLACK STARS</t>
  </si>
  <si>
    <t>A.S.D  LATIN STYLE</t>
  </si>
  <si>
    <t>A.S.D. DANCE EXPLOSION SARDEGNA</t>
  </si>
  <si>
    <t>ASSOCIAZIONE SPORTIVA NUORO DANZA</t>
  </si>
  <si>
    <t>EVOLUTION DANCE ACADEMY A.S.D.</t>
  </si>
  <si>
    <t>A.S.D ADRENALINA DANCE SCHOOL</t>
  </si>
  <si>
    <t>ASD ML DANCE CLUB</t>
  </si>
  <si>
    <t>SPORT  TIME</t>
  </si>
  <si>
    <t>A.S.D. FUTURA DANCING SCHOOL</t>
  </si>
  <si>
    <t>VIVIR DANZANDO S.S.D. A R.L.</t>
  </si>
  <si>
    <t>G</t>
  </si>
  <si>
    <t>I</t>
  </si>
  <si>
    <t>O</t>
  </si>
  <si>
    <t>V</t>
  </si>
  <si>
    <t>A</t>
  </si>
  <si>
    <t>N</t>
  </si>
  <si>
    <t>L</t>
  </si>
  <si>
    <t>E</t>
  </si>
  <si>
    <t>C</t>
  </si>
  <si>
    <t>Totali €</t>
  </si>
  <si>
    <t>COEFF.</t>
  </si>
  <si>
    <t>ITALIANO</t>
  </si>
  <si>
    <t xml:space="preserve">REGIONALE </t>
  </si>
  <si>
    <t xml:space="preserve">DREAM DANCE </t>
  </si>
  <si>
    <t xml:space="preserve">NUMERO UNO LATIN EMPIRE </t>
  </si>
  <si>
    <t>CANNIZZARO TEAM ITALY A.S.D.</t>
  </si>
  <si>
    <t>ASD IMPERIAL DANCE FITNESS</t>
  </si>
  <si>
    <t>ASD Studio Danza e Fitness</t>
  </si>
  <si>
    <t>NUMERO UNO LATIN EMPIRE </t>
  </si>
  <si>
    <t>ELLE ESSE DANZA</t>
  </si>
  <si>
    <t>ASD Para Bailar</t>
  </si>
  <si>
    <t>a.s.d. Danzarte</t>
  </si>
  <si>
    <t>A.S.D. STUDIOS WELLNESS</t>
  </si>
  <si>
    <t>STUDIO DANZA E FITNESS</t>
  </si>
  <si>
    <t>IMPERIAL DANCE AND FITNESS</t>
  </si>
  <si>
    <t xml:space="preserve">ELLE ESSE DANZA </t>
  </si>
  <si>
    <t>ASD PARA BAILAR</t>
  </si>
  <si>
    <t>ASD DANZARTE</t>
  </si>
  <si>
    <t>ASD STUDIOS WELNESS</t>
  </si>
  <si>
    <t>asa</t>
  </si>
  <si>
    <t>UDG</t>
  </si>
  <si>
    <t>COPPA</t>
  </si>
  <si>
    <t>TOTALI</t>
  </si>
  <si>
    <t>ASD DANZE SENORBÃ¬</t>
  </si>
  <si>
    <t xml:space="preserve">LATIN CARIBE </t>
  </si>
  <si>
    <t xml:space="preserve">A.S.D.Martin's Latin Club </t>
  </si>
  <si>
    <t xml:space="preserve">ASD PROGETTO DANZA </t>
  </si>
  <si>
    <t>PARA BAILAR</t>
  </si>
  <si>
    <t>CONNESSIONE LATINA E FITNESS</t>
  </si>
  <si>
    <t>MAMBO DANCE 2000</t>
  </si>
  <si>
    <t xml:space="preserve">ALESSANDRA CELESTIAL DANCE </t>
  </si>
  <si>
    <t xml:space="preserve">CUBA LIBRE ACCADEMY </t>
  </si>
  <si>
    <t xml:space="preserve">STUDIO DANZA LATINA </t>
  </si>
  <si>
    <t xml:space="preserve">SUSY DANCE STUDIO </t>
  </si>
  <si>
    <t xml:space="preserve">DANCE POINT ACADEMY </t>
  </si>
  <si>
    <t>A.M DANCING</t>
  </si>
  <si>
    <t xml:space="preserve">TEAM LUX </t>
  </si>
  <si>
    <t>ADRENALINA DANCE SCHOOL</t>
  </si>
  <si>
    <t xml:space="preserve">TRIPUDIUM DANZE </t>
  </si>
  <si>
    <t xml:space="preserve">DANCE EXPLOSION SARDEGNA </t>
  </si>
  <si>
    <t xml:space="preserve">SPORT TIME </t>
  </si>
  <si>
    <t xml:space="preserve">MARTINS LATIN CLUB </t>
  </si>
  <si>
    <t>REGIONALE</t>
  </si>
  <si>
    <t xml:space="preserve">ASSOLUTI </t>
  </si>
  <si>
    <t>TOTALE CP CR</t>
  </si>
  <si>
    <t xml:space="preserve">Pubblicato il 30 settembre </t>
  </si>
  <si>
    <t xml:space="preserve">ROYAL DANCE </t>
  </si>
  <si>
    <t>PROGETTO  2000</t>
  </si>
  <si>
    <t>Media tesserati 23/25</t>
  </si>
  <si>
    <t>Giovanili 23/25</t>
  </si>
  <si>
    <t xml:space="preserve">SSD MAGALENHA </t>
  </si>
  <si>
    <t xml:space="preserve">SSD SPORT TIME </t>
  </si>
  <si>
    <t>INTERREGIO.</t>
  </si>
  <si>
    <t>NUORO DANZA</t>
  </si>
  <si>
    <t xml:space="preserve">LATIN STYLE </t>
  </si>
  <si>
    <t>o</t>
  </si>
  <si>
    <t xml:space="preserve">FLASH DANCE </t>
  </si>
  <si>
    <t xml:space="preserve">MACOMER DANCE </t>
  </si>
  <si>
    <t xml:space="preserve">NUORO DANZA </t>
  </si>
  <si>
    <t>Progetto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</si>
</sst>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#,##0.00\ &quot;€&quot;"/>
    <numFmt numFmtId="166" formatCode="_-* #,##0.0000\ [$€-410]_-;\-* #,##0.0000\ [$€-410]_-;_-* &quot;-&quot;??\ [$€-410]_-;_-@_-"/>
    <numFmt numFmtId="167" formatCode="0.00000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Helvetica Neue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Helvetica Neue"/>
      <family val="2"/>
    </font>
    <font>
      <sz val="14"/>
      <color rgb="FF000000"/>
      <name val="Helvetica Neue"/>
      <family val="2"/>
    </font>
    <font>
      <sz val="14"/>
      <color theme="1"/>
      <name val="Helvetica Neue"/>
      <family val="2"/>
    </font>
    <font>
      <b/>
      <sz val="14"/>
      <color theme="1"/>
      <name val="Helvetica Neue"/>
      <family val="2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165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1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/>
    <xf numFmtId="164" fontId="5" fillId="0" borderId="0" xfId="0" applyNumberFormat="1" applyFont="1"/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44" fontId="7" fillId="0" borderId="0" xfId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44" fontId="6" fillId="2" borderId="0" xfId="1" applyFont="1" applyFill="1"/>
    <xf numFmtId="44" fontId="6" fillId="3" borderId="0" xfId="1" applyFont="1" applyFill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9" fillId="4" borderId="0" xfId="0" applyNumberFormat="1" applyFont="1" applyFill="1"/>
    <xf numFmtId="0" fontId="5" fillId="4" borderId="0" xfId="0" applyFont="1" applyFill="1" applyAlignment="1">
      <alignment horizontal="center"/>
    </xf>
    <xf numFmtId="164" fontId="6" fillId="5" borderId="0" xfId="0" applyNumberFormat="1" applyFont="1" applyFill="1"/>
    <xf numFmtId="164" fontId="5" fillId="6" borderId="0" xfId="0" applyNumberFormat="1" applyFont="1" applyFill="1"/>
    <xf numFmtId="165" fontId="5" fillId="0" borderId="0" xfId="0" applyNumberFormat="1" applyFont="1"/>
    <xf numFmtId="44" fontId="5" fillId="0" borderId="0" xfId="1" applyFont="1"/>
    <xf numFmtId="44" fontId="5" fillId="0" borderId="0" xfId="0" applyNumberFormat="1" applyFont="1"/>
    <xf numFmtId="0" fontId="12" fillId="7" borderId="0" xfId="0" applyFont="1" applyFill="1"/>
    <xf numFmtId="44" fontId="6" fillId="5" borderId="0" xfId="1" applyFont="1" applyFill="1"/>
    <xf numFmtId="166" fontId="6" fillId="0" borderId="0" xfId="0" applyNumberFormat="1" applyFont="1" applyAlignment="1">
      <alignment horizontal="center" vertical="center"/>
    </xf>
    <xf numFmtId="164" fontId="11" fillId="8" borderId="0" xfId="0" applyNumberFormat="1" applyFont="1" applyFill="1" applyAlignment="1">
      <alignment horizontal="center" vertical="center"/>
    </xf>
    <xf numFmtId="1" fontId="0" fillId="0" borderId="0" xfId="0" applyNumberFormat="1"/>
    <xf numFmtId="0" fontId="5" fillId="0" borderId="2" xfId="0" applyFont="1" applyBorder="1"/>
    <xf numFmtId="167" fontId="5" fillId="0" borderId="0" xfId="0" applyNumberFormat="1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9" borderId="0" xfId="0" applyFont="1" applyFill="1"/>
    <xf numFmtId="0" fontId="2" fillId="0" borderId="0" xfId="0" applyFont="1" applyAlignment="1">
      <alignment horizontal="center" vertical="center"/>
    </xf>
    <xf numFmtId="4" fontId="6" fillId="0" borderId="0" xfId="0" applyNumberFormat="1" applyFont="1"/>
    <xf numFmtId="0" fontId="8" fillId="0" borderId="0" xfId="0" applyFont="1" applyFill="1"/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B21B-FDD6-B340-B151-6A9737E9AEAA}">
  <sheetPr>
    <pageSetUpPr fitToPage="1"/>
  </sheetPr>
  <dimension ref="A1:J76"/>
  <sheetViews>
    <sheetView tabSelected="1" topLeftCell="A53" workbookViewId="0">
      <selection activeCell="C77" sqref="C77"/>
    </sheetView>
  </sheetViews>
  <sheetFormatPr baseColWidth="10" defaultRowHeight="19" x14ac:dyDescent="0.25"/>
  <cols>
    <col min="1" max="1" width="48.83203125" style="18" customWidth="1"/>
    <col min="2" max="2" width="15.5" style="29" customWidth="1"/>
    <col min="3" max="3" width="27.33203125" style="18" customWidth="1"/>
    <col min="4" max="4" width="13.83203125" style="18" bestFit="1" customWidth="1"/>
    <col min="5" max="5" width="17.5" style="19" customWidth="1"/>
    <col min="6" max="6" width="13.83203125" style="20" bestFit="1" customWidth="1"/>
    <col min="7" max="7" width="16.5" style="19" customWidth="1"/>
    <col min="8" max="8" width="15.1640625" style="18" customWidth="1"/>
    <col min="9" max="9" width="20.33203125" style="22" customWidth="1"/>
    <col min="10" max="10" width="23.83203125" style="18" customWidth="1"/>
    <col min="11" max="16384" width="10.83203125" style="18"/>
  </cols>
  <sheetData>
    <row r="1" spans="1:10" x14ac:dyDescent="0.25">
      <c r="A1" s="24" t="s">
        <v>59</v>
      </c>
      <c r="B1" s="25" t="s">
        <v>60</v>
      </c>
      <c r="C1" s="26" t="s">
        <v>135</v>
      </c>
      <c r="D1" s="25" t="s">
        <v>86</v>
      </c>
      <c r="E1" s="27" t="s">
        <v>136</v>
      </c>
      <c r="F1" s="32" t="s">
        <v>86</v>
      </c>
      <c r="G1" s="26" t="s">
        <v>61</v>
      </c>
      <c r="H1" s="26" t="s">
        <v>62</v>
      </c>
      <c r="I1" s="25" t="s">
        <v>63</v>
      </c>
      <c r="J1" s="26" t="s">
        <v>64</v>
      </c>
    </row>
    <row r="2" spans="1:10" x14ac:dyDescent="0.25">
      <c r="A2" s="28" t="s">
        <v>0</v>
      </c>
      <c r="B2" s="48">
        <v>362.78149999999999</v>
      </c>
      <c r="C2" s="36">
        <v>67.666666699999993</v>
      </c>
      <c r="D2" s="34">
        <f>C2*6.318400068</f>
        <v>427.54507147861329</v>
      </c>
      <c r="E2" s="37">
        <v>46</v>
      </c>
      <c r="F2" s="35">
        <f>E2*10.93813479</f>
        <v>503.15420033999999</v>
      </c>
      <c r="G2" s="39">
        <v>14.5</v>
      </c>
      <c r="H2" s="38">
        <f>G2*20.2538095238</f>
        <v>293.68023809510004</v>
      </c>
      <c r="I2" s="40">
        <v>407.71381600000001</v>
      </c>
      <c r="J2" s="41">
        <f>SUM(B2+D2+F2+H2+I2)</f>
        <v>1994.8748259137133</v>
      </c>
    </row>
    <row r="3" spans="1:10" x14ac:dyDescent="0.25">
      <c r="A3" s="28" t="s">
        <v>1</v>
      </c>
      <c r="B3" s="48">
        <v>362.78149999999999</v>
      </c>
      <c r="C3" s="36">
        <v>174</v>
      </c>
      <c r="D3" s="34">
        <f t="shared" ref="D3:D66" si="0">C3*6.318400068</f>
        <v>1099.4016118320001</v>
      </c>
      <c r="E3" s="37">
        <v>117.333333</v>
      </c>
      <c r="F3" s="35">
        <f t="shared" ref="F3:F66" si="1">E3*10.93813479</f>
        <v>1283.407811713955</v>
      </c>
      <c r="G3" s="39">
        <v>27</v>
      </c>
      <c r="H3" s="38">
        <f t="shared" ref="H3:H65" si="2">G3*20.2538095238</f>
        <v>546.85285714259999</v>
      </c>
      <c r="I3" s="40">
        <v>674.45421999999996</v>
      </c>
      <c r="J3" s="41">
        <f t="shared" ref="J3:J65" si="3">SUM(B3+D3+F3+H3+I3)</f>
        <v>3966.8980006885549</v>
      </c>
    </row>
    <row r="4" spans="1:10" x14ac:dyDescent="0.25">
      <c r="A4" s="28" t="s">
        <v>2</v>
      </c>
      <c r="B4" s="48">
        <v>362.78149999999999</v>
      </c>
      <c r="C4" s="36">
        <v>20.3333333</v>
      </c>
      <c r="D4" s="34">
        <f t="shared" si="0"/>
        <v>128.47413450538667</v>
      </c>
      <c r="E4" s="37">
        <v>14.6666667</v>
      </c>
      <c r="F4" s="35">
        <f t="shared" si="1"/>
        <v>160.4259772846045</v>
      </c>
      <c r="G4" s="39">
        <v>0</v>
      </c>
      <c r="H4" s="38">
        <f t="shared" si="2"/>
        <v>0</v>
      </c>
      <c r="I4" s="40">
        <v>0</v>
      </c>
      <c r="J4" s="41">
        <f t="shared" si="3"/>
        <v>651.68161178999117</v>
      </c>
    </row>
    <row r="5" spans="1:10" x14ac:dyDescent="0.25">
      <c r="A5" s="28" t="s">
        <v>3</v>
      </c>
      <c r="B5" s="48">
        <v>362.78149999999999</v>
      </c>
      <c r="C5" s="36">
        <v>70.333333300000007</v>
      </c>
      <c r="D5" s="34">
        <f t="shared" si="0"/>
        <v>444.39413790538669</v>
      </c>
      <c r="E5" s="37">
        <v>62.3333333</v>
      </c>
      <c r="F5" s="35">
        <f t="shared" si="1"/>
        <v>681.81040154539551</v>
      </c>
      <c r="G5" s="39">
        <v>1</v>
      </c>
      <c r="H5" s="38">
        <f t="shared" si="2"/>
        <v>20.253809523800001</v>
      </c>
      <c r="I5" s="40">
        <v>14.943440000000001</v>
      </c>
      <c r="J5" s="41">
        <f t="shared" si="3"/>
        <v>1524.1832889745824</v>
      </c>
    </row>
    <row r="6" spans="1:10" x14ac:dyDescent="0.25">
      <c r="A6" s="28" t="s">
        <v>4</v>
      </c>
      <c r="B6" s="48">
        <v>362.78149999999999</v>
      </c>
      <c r="C6" s="36">
        <v>74.666666699999993</v>
      </c>
      <c r="D6" s="34">
        <f t="shared" si="0"/>
        <v>471.7738719546133</v>
      </c>
      <c r="E6" s="37">
        <v>22</v>
      </c>
      <c r="F6" s="35">
        <f t="shared" si="1"/>
        <v>240.63896538</v>
      </c>
      <c r="G6" s="39">
        <v>34</v>
      </c>
      <c r="H6" s="38">
        <f t="shared" si="2"/>
        <v>688.62952380920001</v>
      </c>
      <c r="I6" s="40">
        <v>814.17538400000001</v>
      </c>
      <c r="J6" s="41">
        <f t="shared" si="3"/>
        <v>2577.9992451438134</v>
      </c>
    </row>
    <row r="7" spans="1:10" x14ac:dyDescent="0.25">
      <c r="A7" s="28" t="s">
        <v>5</v>
      </c>
      <c r="B7" s="48">
        <v>362.78149999999999</v>
      </c>
      <c r="C7" s="36">
        <v>115.33333330000001</v>
      </c>
      <c r="D7" s="34">
        <f t="shared" si="0"/>
        <v>728.72214096538664</v>
      </c>
      <c r="E7" s="37">
        <v>78.666666699999993</v>
      </c>
      <c r="F7" s="35">
        <f t="shared" si="1"/>
        <v>860.46660384460438</v>
      </c>
      <c r="G7" s="39">
        <v>12</v>
      </c>
      <c r="H7" s="38">
        <f t="shared" si="2"/>
        <v>243.04571428560001</v>
      </c>
      <c r="I7" s="40">
        <v>497.37445600000001</v>
      </c>
      <c r="J7" s="41">
        <f t="shared" si="3"/>
        <v>2692.3904150955909</v>
      </c>
    </row>
    <row r="8" spans="1:10" x14ac:dyDescent="0.25">
      <c r="A8" s="28" t="s">
        <v>6</v>
      </c>
      <c r="B8" s="48">
        <v>362.78149999999999</v>
      </c>
      <c r="C8" s="36">
        <v>109.66666669999999</v>
      </c>
      <c r="D8" s="34">
        <f t="shared" si="0"/>
        <v>692.91787433461332</v>
      </c>
      <c r="E8" s="37">
        <v>88</v>
      </c>
      <c r="F8" s="35">
        <f t="shared" si="1"/>
        <v>962.55586152000001</v>
      </c>
      <c r="G8" s="39">
        <v>10</v>
      </c>
      <c r="H8" s="38">
        <f t="shared" si="2"/>
        <v>202.53809523800001</v>
      </c>
      <c r="I8" s="40">
        <v>522.03113199999996</v>
      </c>
      <c r="J8" s="41">
        <f t="shared" si="3"/>
        <v>2742.8244630926133</v>
      </c>
    </row>
    <row r="9" spans="1:10" x14ac:dyDescent="0.25">
      <c r="A9" s="28" t="s">
        <v>7</v>
      </c>
      <c r="B9" s="48">
        <v>362.78149999999999</v>
      </c>
      <c r="C9" s="36">
        <v>76.333333300000007</v>
      </c>
      <c r="D9" s="34">
        <f t="shared" si="0"/>
        <v>482.30453831338667</v>
      </c>
      <c r="E9" s="37">
        <v>49</v>
      </c>
      <c r="F9" s="35">
        <f t="shared" si="1"/>
        <v>535.96860471000002</v>
      </c>
      <c r="G9" s="39">
        <v>0</v>
      </c>
      <c r="H9" s="38">
        <f t="shared" si="2"/>
        <v>0</v>
      </c>
      <c r="I9" s="40">
        <v>0</v>
      </c>
      <c r="J9" s="41">
        <f t="shared" si="3"/>
        <v>1381.0546430233867</v>
      </c>
    </row>
    <row r="10" spans="1:10" x14ac:dyDescent="0.25">
      <c r="A10" s="65" t="s">
        <v>146</v>
      </c>
      <c r="B10" s="48">
        <v>362.78149999999999</v>
      </c>
      <c r="C10" s="36">
        <v>5</v>
      </c>
      <c r="D10" s="34">
        <f t="shared" si="0"/>
        <v>31.592000339999998</v>
      </c>
      <c r="E10" s="37">
        <v>0.3333333</v>
      </c>
      <c r="F10" s="35">
        <f t="shared" si="1"/>
        <v>3.6460445653955067</v>
      </c>
      <c r="G10" s="39">
        <v>0</v>
      </c>
      <c r="H10" s="38">
        <f t="shared" si="2"/>
        <v>0</v>
      </c>
      <c r="I10" s="40">
        <v>0</v>
      </c>
      <c r="J10" s="41">
        <f t="shared" si="3"/>
        <v>398.01954490539549</v>
      </c>
    </row>
    <row r="11" spans="1:10" x14ac:dyDescent="0.25">
      <c r="A11" s="28" t="s">
        <v>8</v>
      </c>
      <c r="B11" s="48">
        <v>362.78149999999999</v>
      </c>
      <c r="C11" s="36">
        <v>121</v>
      </c>
      <c r="D11" s="34">
        <f t="shared" si="0"/>
        <v>764.52640822800004</v>
      </c>
      <c r="E11" s="37">
        <v>108.66666669999999</v>
      </c>
      <c r="F11" s="35">
        <f t="shared" si="1"/>
        <v>1188.6106475446043</v>
      </c>
      <c r="G11" s="39">
        <v>1</v>
      </c>
      <c r="H11" s="38">
        <f t="shared" si="2"/>
        <v>20.253809523800001</v>
      </c>
      <c r="I11" s="40">
        <v>67.245480000000001</v>
      </c>
      <c r="J11" s="41">
        <f t="shared" si="3"/>
        <v>2403.4178452964043</v>
      </c>
    </row>
    <row r="12" spans="1:10" x14ac:dyDescent="0.25">
      <c r="A12" s="28" t="s">
        <v>9</v>
      </c>
      <c r="B12" s="48">
        <v>362.78149999999999</v>
      </c>
      <c r="C12" s="36">
        <v>145</v>
      </c>
      <c r="D12" s="34">
        <f t="shared" si="0"/>
        <v>916.16800985999998</v>
      </c>
      <c r="E12" s="37">
        <v>92</v>
      </c>
      <c r="F12" s="35">
        <f t="shared" si="1"/>
        <v>1006.30840068</v>
      </c>
      <c r="G12" s="39">
        <v>0</v>
      </c>
      <c r="H12" s="38">
        <f t="shared" si="2"/>
        <v>0</v>
      </c>
      <c r="I12" s="40">
        <v>0</v>
      </c>
      <c r="J12" s="41">
        <f t="shared" si="3"/>
        <v>2285.25791054</v>
      </c>
    </row>
    <row r="13" spans="1:10" x14ac:dyDescent="0.25">
      <c r="A13" s="28" t="s">
        <v>10</v>
      </c>
      <c r="B13" s="48">
        <v>362.78149999999999</v>
      </c>
      <c r="C13" s="36">
        <v>47</v>
      </c>
      <c r="D13" s="34">
        <f t="shared" si="0"/>
        <v>296.96480319599999</v>
      </c>
      <c r="E13" s="37">
        <v>23</v>
      </c>
      <c r="F13" s="35">
        <f t="shared" si="1"/>
        <v>251.57710016999999</v>
      </c>
      <c r="G13" s="39">
        <v>27.5</v>
      </c>
      <c r="H13" s="38">
        <f t="shared" si="2"/>
        <v>556.97976190450004</v>
      </c>
      <c r="I13" s="40">
        <v>974.817364</v>
      </c>
      <c r="J13" s="41">
        <f t="shared" si="3"/>
        <v>2443.1205292704999</v>
      </c>
    </row>
    <row r="14" spans="1:10" x14ac:dyDescent="0.25">
      <c r="A14" s="28" t="s">
        <v>92</v>
      </c>
      <c r="B14" s="48">
        <v>362.78149999999999</v>
      </c>
      <c r="C14" s="36">
        <v>8.3333332999999996</v>
      </c>
      <c r="D14" s="34">
        <f t="shared" si="0"/>
        <v>52.653333689386663</v>
      </c>
      <c r="E14" s="37">
        <v>0</v>
      </c>
      <c r="F14" s="35">
        <f t="shared" si="1"/>
        <v>0</v>
      </c>
      <c r="G14" s="39">
        <v>0</v>
      </c>
      <c r="H14" s="38">
        <f t="shared" si="2"/>
        <v>0</v>
      </c>
      <c r="I14" s="40">
        <v>0</v>
      </c>
      <c r="J14" s="41">
        <f t="shared" si="3"/>
        <v>415.43483368938666</v>
      </c>
    </row>
    <row r="15" spans="1:10" x14ac:dyDescent="0.25">
      <c r="A15" s="28" t="s">
        <v>11</v>
      </c>
      <c r="B15" s="48">
        <v>362.78149999999999</v>
      </c>
      <c r="C15" s="36">
        <v>43</v>
      </c>
      <c r="D15" s="34">
        <f t="shared" si="0"/>
        <v>271.69120292399998</v>
      </c>
      <c r="E15" s="37">
        <v>8</v>
      </c>
      <c r="F15" s="35">
        <f t="shared" si="1"/>
        <v>87.505078319999996</v>
      </c>
      <c r="G15" s="39">
        <v>23</v>
      </c>
      <c r="H15" s="38">
        <f t="shared" si="2"/>
        <v>465.83761904740004</v>
      </c>
      <c r="I15" s="40">
        <v>448.18215199999997</v>
      </c>
      <c r="J15" s="41">
        <f t="shared" si="3"/>
        <v>1635.9975522914001</v>
      </c>
    </row>
    <row r="16" spans="1:10" x14ac:dyDescent="0.25">
      <c r="A16" s="28" t="s">
        <v>12</v>
      </c>
      <c r="B16" s="48">
        <v>362.78149999999999</v>
      </c>
      <c r="C16" s="36">
        <v>77.333333300000007</v>
      </c>
      <c r="D16" s="34">
        <f t="shared" si="0"/>
        <v>488.62293838138669</v>
      </c>
      <c r="E16" s="37">
        <v>52</v>
      </c>
      <c r="F16" s="35">
        <f t="shared" si="1"/>
        <v>568.78300907999994</v>
      </c>
      <c r="G16" s="39">
        <v>47</v>
      </c>
      <c r="H16" s="38">
        <f t="shared" si="2"/>
        <v>951.92904761860007</v>
      </c>
      <c r="I16" s="40">
        <v>644.80943600000001</v>
      </c>
      <c r="J16" s="41">
        <f t="shared" si="3"/>
        <v>3016.9259310799866</v>
      </c>
    </row>
    <row r="17" spans="1:10" x14ac:dyDescent="0.25">
      <c r="A17" s="28" t="s">
        <v>13</v>
      </c>
      <c r="B17" s="48">
        <v>362.78149999999999</v>
      </c>
      <c r="C17" s="36">
        <v>85.666666669999998</v>
      </c>
      <c r="D17" s="34">
        <f t="shared" si="0"/>
        <v>541.27627251306126</v>
      </c>
      <c r="E17" s="37">
        <v>77</v>
      </c>
      <c r="F17" s="35">
        <f t="shared" si="1"/>
        <v>842.23637882999992</v>
      </c>
      <c r="G17" s="39">
        <v>1.5</v>
      </c>
      <c r="H17" s="38">
        <f t="shared" si="2"/>
        <v>30.380714285700002</v>
      </c>
      <c r="I17" s="40">
        <v>33.62274</v>
      </c>
      <c r="J17" s="41">
        <f t="shared" si="3"/>
        <v>1810.2976056287612</v>
      </c>
    </row>
    <row r="18" spans="1:10" x14ac:dyDescent="0.25">
      <c r="A18" s="28" t="s">
        <v>14</v>
      </c>
      <c r="B18" s="48">
        <v>362.78149999999999</v>
      </c>
      <c r="C18" s="36">
        <v>44.6666667</v>
      </c>
      <c r="D18" s="34">
        <f t="shared" si="0"/>
        <v>282.22186991461331</v>
      </c>
      <c r="E18" s="37">
        <v>4</v>
      </c>
      <c r="F18" s="35">
        <f t="shared" si="1"/>
        <v>43.752539159999998</v>
      </c>
      <c r="G18" s="39">
        <v>0</v>
      </c>
      <c r="H18" s="38">
        <f t="shared" si="2"/>
        <v>0</v>
      </c>
      <c r="I18" s="40">
        <v>200</v>
      </c>
      <c r="J18" s="41">
        <f t="shared" si="3"/>
        <v>888.75590907461333</v>
      </c>
    </row>
    <row r="19" spans="1:10" x14ac:dyDescent="0.25">
      <c r="A19" s="28" t="s">
        <v>15</v>
      </c>
      <c r="B19" s="48">
        <v>362.78149999999999</v>
      </c>
      <c r="C19" s="36">
        <v>3.6666666999999999</v>
      </c>
      <c r="D19" s="34">
        <f t="shared" si="0"/>
        <v>23.167467126613335</v>
      </c>
      <c r="E19" s="37">
        <v>1.3333333000000001</v>
      </c>
      <c r="F19" s="35">
        <f t="shared" si="1"/>
        <v>14.584179355395507</v>
      </c>
      <c r="G19" s="39">
        <v>0</v>
      </c>
      <c r="H19" s="38">
        <f t="shared" si="2"/>
        <v>0</v>
      </c>
      <c r="I19" s="40">
        <v>0</v>
      </c>
      <c r="J19" s="41">
        <f t="shared" si="3"/>
        <v>400.53314648200887</v>
      </c>
    </row>
    <row r="20" spans="1:10" x14ac:dyDescent="0.25">
      <c r="A20" s="28" t="s">
        <v>16</v>
      </c>
      <c r="B20" s="48">
        <v>362.78149999999999</v>
      </c>
      <c r="C20" s="36">
        <v>27</v>
      </c>
      <c r="D20" s="34">
        <f t="shared" si="0"/>
        <v>170.596801836</v>
      </c>
      <c r="E20" s="37">
        <v>18.6666667</v>
      </c>
      <c r="F20" s="35">
        <f t="shared" si="1"/>
        <v>204.1785164446045</v>
      </c>
      <c r="G20" s="39">
        <v>129</v>
      </c>
      <c r="H20" s="38">
        <f t="shared" si="2"/>
        <v>2612.7414285702002</v>
      </c>
      <c r="I20" s="40">
        <v>422.15217999999999</v>
      </c>
      <c r="J20" s="41">
        <f t="shared" si="3"/>
        <v>3772.4504268508049</v>
      </c>
    </row>
    <row r="21" spans="1:10" x14ac:dyDescent="0.25">
      <c r="A21" s="65" t="s">
        <v>17</v>
      </c>
      <c r="B21" s="48">
        <v>362.78149999999999</v>
      </c>
      <c r="C21" s="36">
        <v>47.666666999999997</v>
      </c>
      <c r="D21" s="34">
        <f t="shared" si="0"/>
        <v>301.17707201413333</v>
      </c>
      <c r="E21" s="37">
        <v>0.3333333</v>
      </c>
      <c r="F21" s="35">
        <f t="shared" si="1"/>
        <v>3.6460445653955067</v>
      </c>
      <c r="G21" s="39">
        <v>0</v>
      </c>
      <c r="H21" s="38">
        <f t="shared" si="2"/>
        <v>0</v>
      </c>
      <c r="I21" s="40">
        <v>0</v>
      </c>
      <c r="J21" s="41">
        <f t="shared" si="3"/>
        <v>667.60461657952885</v>
      </c>
    </row>
    <row r="22" spans="1:10" x14ac:dyDescent="0.25">
      <c r="A22" s="28" t="s">
        <v>19</v>
      </c>
      <c r="B22" s="48">
        <v>362.78149999999999</v>
      </c>
      <c r="C22" s="36">
        <v>111</v>
      </c>
      <c r="D22" s="34">
        <f t="shared" si="0"/>
        <v>701.34240754799998</v>
      </c>
      <c r="E22" s="37">
        <v>43</v>
      </c>
      <c r="F22" s="35">
        <f t="shared" si="1"/>
        <v>470.33979596999995</v>
      </c>
      <c r="G22" s="39">
        <v>4.5</v>
      </c>
      <c r="H22" s="38">
        <f t="shared" si="2"/>
        <v>91.142142857099998</v>
      </c>
      <c r="I22" s="40">
        <v>215.18553600000001</v>
      </c>
      <c r="J22" s="41">
        <f t="shared" si="3"/>
        <v>1840.7913823750998</v>
      </c>
    </row>
    <row r="23" spans="1:10" x14ac:dyDescent="0.25">
      <c r="A23" s="28" t="s">
        <v>20</v>
      </c>
      <c r="B23" s="48">
        <v>362.78149999999999</v>
      </c>
      <c r="C23" s="36">
        <v>75.333333300000007</v>
      </c>
      <c r="D23" s="34">
        <f t="shared" si="0"/>
        <v>475.98613824538671</v>
      </c>
      <c r="E23" s="37">
        <v>57.3333333</v>
      </c>
      <c r="F23" s="35">
        <f t="shared" si="1"/>
        <v>627.11972759539549</v>
      </c>
      <c r="G23" s="39">
        <v>63</v>
      </c>
      <c r="H23" s="38">
        <f t="shared" si="2"/>
        <v>1275.9899999994</v>
      </c>
      <c r="I23" s="40">
        <v>0</v>
      </c>
      <c r="J23" s="41">
        <f t="shared" si="3"/>
        <v>2741.8773658401824</v>
      </c>
    </row>
    <row r="24" spans="1:10" x14ac:dyDescent="0.25">
      <c r="A24" s="28" t="s">
        <v>21</v>
      </c>
      <c r="B24" s="48">
        <v>362.78149999999999</v>
      </c>
      <c r="C24" s="36">
        <v>57.3333333</v>
      </c>
      <c r="D24" s="34">
        <f t="shared" si="0"/>
        <v>362.25493702138664</v>
      </c>
      <c r="E24" s="37">
        <v>16</v>
      </c>
      <c r="F24" s="35">
        <f t="shared" si="1"/>
        <v>175.01015663999999</v>
      </c>
      <c r="G24" s="39">
        <v>32</v>
      </c>
      <c r="H24" s="38">
        <f t="shared" si="2"/>
        <v>648.12190476160004</v>
      </c>
      <c r="I24" s="40">
        <v>493.13351999999998</v>
      </c>
      <c r="J24" s="41">
        <f t="shared" si="3"/>
        <v>2041.3020184229867</v>
      </c>
    </row>
    <row r="25" spans="1:10" x14ac:dyDescent="0.25">
      <c r="A25" s="28" t="s">
        <v>22</v>
      </c>
      <c r="B25" s="48">
        <v>362.78149999999999</v>
      </c>
      <c r="C25" s="36">
        <v>62.3333333</v>
      </c>
      <c r="D25" s="34">
        <f t="shared" si="0"/>
        <v>393.84693736138667</v>
      </c>
      <c r="E25" s="37">
        <v>30</v>
      </c>
      <c r="F25" s="35">
        <f t="shared" si="1"/>
        <v>328.1440437</v>
      </c>
      <c r="G25" s="39">
        <v>0</v>
      </c>
      <c r="H25" s="38">
        <f t="shared" si="2"/>
        <v>0</v>
      </c>
      <c r="I25" s="40">
        <v>0</v>
      </c>
      <c r="J25" s="41">
        <f t="shared" si="3"/>
        <v>1084.7724810613868</v>
      </c>
    </row>
    <row r="26" spans="1:10" x14ac:dyDescent="0.25">
      <c r="A26" s="28" t="s">
        <v>23</v>
      </c>
      <c r="B26" s="48">
        <v>362.78149999999999</v>
      </c>
      <c r="C26" s="36">
        <v>71.666666699999993</v>
      </c>
      <c r="D26" s="34">
        <f t="shared" si="0"/>
        <v>452.8186717506133</v>
      </c>
      <c r="E26" s="37">
        <v>47.333333330000002</v>
      </c>
      <c r="F26" s="35">
        <f t="shared" si="1"/>
        <v>517.73838002353955</v>
      </c>
      <c r="G26" s="39">
        <v>40.5</v>
      </c>
      <c r="H26" s="38">
        <f t="shared" si="2"/>
        <v>820.27928571390009</v>
      </c>
      <c r="I26" s="40">
        <v>445.31451199999998</v>
      </c>
      <c r="J26" s="41">
        <f t="shared" si="3"/>
        <v>2598.9323494880528</v>
      </c>
    </row>
    <row r="27" spans="1:10" x14ac:dyDescent="0.25">
      <c r="A27" s="28" t="s">
        <v>24</v>
      </c>
      <c r="B27" s="48">
        <v>362.78149999999999</v>
      </c>
      <c r="C27" s="36">
        <v>18.6666667</v>
      </c>
      <c r="D27" s="34">
        <f t="shared" si="0"/>
        <v>117.94346814661334</v>
      </c>
      <c r="E27" s="37">
        <v>8.3333333300000003</v>
      </c>
      <c r="F27" s="35">
        <f t="shared" si="1"/>
        <v>91.151123213539549</v>
      </c>
      <c r="G27" s="39">
        <v>7.5</v>
      </c>
      <c r="H27" s="38">
        <f t="shared" si="2"/>
        <v>151.90357142850002</v>
      </c>
      <c r="I27" s="40">
        <v>502.60466000000002</v>
      </c>
      <c r="J27" s="41">
        <f t="shared" si="3"/>
        <v>1226.3843227886528</v>
      </c>
    </row>
    <row r="28" spans="1:10" x14ac:dyDescent="0.25">
      <c r="A28" s="28" t="s">
        <v>25</v>
      </c>
      <c r="B28" s="48">
        <v>362.78149999999999</v>
      </c>
      <c r="C28" s="36">
        <v>80.666666699999993</v>
      </c>
      <c r="D28" s="34">
        <f t="shared" si="0"/>
        <v>509.68427236261329</v>
      </c>
      <c r="E28" s="37">
        <v>42</v>
      </c>
      <c r="F28" s="35">
        <f t="shared" si="1"/>
        <v>459.40166117999996</v>
      </c>
      <c r="G28" s="39">
        <v>7</v>
      </c>
      <c r="H28" s="38">
        <f t="shared" si="2"/>
        <v>141.77666666660002</v>
      </c>
      <c r="I28" s="40">
        <v>760.01585599999999</v>
      </c>
      <c r="J28" s="41">
        <f t="shared" si="3"/>
        <v>2233.6599562092133</v>
      </c>
    </row>
    <row r="29" spans="1:10" x14ac:dyDescent="0.25">
      <c r="A29" s="28" t="s">
        <v>26</v>
      </c>
      <c r="B29" s="48">
        <v>362.78149999999999</v>
      </c>
      <c r="C29" s="36">
        <v>65.333333300000007</v>
      </c>
      <c r="D29" s="34">
        <f t="shared" si="0"/>
        <v>412.80213756538672</v>
      </c>
      <c r="E29" s="37">
        <v>29.6666667</v>
      </c>
      <c r="F29" s="35">
        <f t="shared" si="1"/>
        <v>324.49799913460447</v>
      </c>
      <c r="G29" s="39">
        <v>78</v>
      </c>
      <c r="H29" s="38">
        <f t="shared" si="2"/>
        <v>1579.7971428564001</v>
      </c>
      <c r="I29" s="40">
        <v>546.06168400000001</v>
      </c>
      <c r="J29" s="41">
        <f t="shared" si="3"/>
        <v>3225.9404635563915</v>
      </c>
    </row>
    <row r="30" spans="1:10" x14ac:dyDescent="0.25">
      <c r="A30" s="28" t="s">
        <v>27</v>
      </c>
      <c r="B30" s="48">
        <v>362.78149999999999</v>
      </c>
      <c r="C30" s="36">
        <v>75.666666699999993</v>
      </c>
      <c r="D30" s="34">
        <f t="shared" si="0"/>
        <v>478.09227202261326</v>
      </c>
      <c r="E30" s="37">
        <v>15.6666667</v>
      </c>
      <c r="F30" s="35">
        <f t="shared" si="1"/>
        <v>171.36411207460449</v>
      </c>
      <c r="G30" s="39">
        <v>18</v>
      </c>
      <c r="H30" s="38">
        <f t="shared" si="2"/>
        <v>364.56857142839999</v>
      </c>
      <c r="I30" s="40">
        <v>442.08372800000001</v>
      </c>
      <c r="J30" s="41">
        <f t="shared" si="3"/>
        <v>1818.8901835256179</v>
      </c>
    </row>
    <row r="31" spans="1:10" x14ac:dyDescent="0.25">
      <c r="A31" s="28" t="s">
        <v>28</v>
      </c>
      <c r="B31" s="48">
        <v>362.78149999999999</v>
      </c>
      <c r="C31" s="36">
        <v>52.333333000000003</v>
      </c>
      <c r="D31" s="34">
        <f t="shared" si="0"/>
        <v>330.66293478586664</v>
      </c>
      <c r="E31" s="37">
        <v>38.333333330000002</v>
      </c>
      <c r="F31" s="35">
        <f t="shared" si="1"/>
        <v>419.29516691353956</v>
      </c>
      <c r="G31" s="39">
        <v>0</v>
      </c>
      <c r="H31" s="38">
        <f t="shared" si="2"/>
        <v>0</v>
      </c>
      <c r="I31" s="40">
        <v>0</v>
      </c>
      <c r="J31" s="41">
        <f t="shared" si="3"/>
        <v>1112.7396016994062</v>
      </c>
    </row>
    <row r="32" spans="1:10" x14ac:dyDescent="0.25">
      <c r="A32" s="28" t="s">
        <v>29</v>
      </c>
      <c r="B32" s="48">
        <v>362.78149999999999</v>
      </c>
      <c r="C32" s="36">
        <v>128</v>
      </c>
      <c r="D32" s="34">
        <f t="shared" si="0"/>
        <v>808.75520870399998</v>
      </c>
      <c r="E32" s="37">
        <v>56.666666669999998</v>
      </c>
      <c r="F32" s="35">
        <f t="shared" si="1"/>
        <v>619.82763813646045</v>
      </c>
      <c r="G32" s="39">
        <v>7</v>
      </c>
      <c r="H32" s="38">
        <f t="shared" si="2"/>
        <v>141.77666666660002</v>
      </c>
      <c r="I32" s="40">
        <v>534.73305600000003</v>
      </c>
      <c r="J32" s="41">
        <f t="shared" si="3"/>
        <v>2467.8740695070601</v>
      </c>
    </row>
    <row r="33" spans="1:10" x14ac:dyDescent="0.25">
      <c r="A33" s="28" t="s">
        <v>30</v>
      </c>
      <c r="B33" s="48">
        <v>362.78149999999999</v>
      </c>
      <c r="C33" s="36">
        <v>56.6666667</v>
      </c>
      <c r="D33" s="34">
        <f t="shared" si="0"/>
        <v>358.04267073061334</v>
      </c>
      <c r="E33" s="37">
        <v>33.3333333</v>
      </c>
      <c r="F33" s="35">
        <f t="shared" si="1"/>
        <v>364.6044926353955</v>
      </c>
      <c r="G33" s="39">
        <v>14</v>
      </c>
      <c r="H33" s="38">
        <f t="shared" si="2"/>
        <v>283.55333333320004</v>
      </c>
      <c r="I33" s="40">
        <v>0</v>
      </c>
      <c r="J33" s="41">
        <f t="shared" si="3"/>
        <v>1368.9819966992088</v>
      </c>
    </row>
    <row r="34" spans="1:10" x14ac:dyDescent="0.25">
      <c r="A34" s="28" t="s">
        <v>31</v>
      </c>
      <c r="B34" s="48">
        <v>362.78149999999999</v>
      </c>
      <c r="C34" s="36">
        <v>47.6666667</v>
      </c>
      <c r="D34" s="34">
        <f t="shared" si="0"/>
        <v>301.17707011861336</v>
      </c>
      <c r="E34" s="37">
        <v>28.3333333</v>
      </c>
      <c r="F34" s="35">
        <f t="shared" si="1"/>
        <v>309.91381868539548</v>
      </c>
      <c r="G34" s="39">
        <v>41</v>
      </c>
      <c r="H34" s="38">
        <f t="shared" si="2"/>
        <v>830.40619047580003</v>
      </c>
      <c r="I34" s="40">
        <v>487.78226799999999</v>
      </c>
      <c r="J34" s="41">
        <f t="shared" si="3"/>
        <v>2292.060847279809</v>
      </c>
    </row>
    <row r="35" spans="1:10" x14ac:dyDescent="0.25">
      <c r="A35" s="28" t="s">
        <v>32</v>
      </c>
      <c r="B35" s="48">
        <v>362.78149999999999</v>
      </c>
      <c r="C35" s="36">
        <v>88.333333300000007</v>
      </c>
      <c r="D35" s="34">
        <f t="shared" si="0"/>
        <v>558.1253391293867</v>
      </c>
      <c r="E35" s="37">
        <v>49</v>
      </c>
      <c r="F35" s="35">
        <f t="shared" si="1"/>
        <v>535.96860471000002</v>
      </c>
      <c r="G35" s="39">
        <v>7</v>
      </c>
      <c r="H35" s="38">
        <f t="shared" si="2"/>
        <v>141.77666666660002</v>
      </c>
      <c r="I35" s="40">
        <v>240.589384</v>
      </c>
      <c r="J35" s="41">
        <f t="shared" si="3"/>
        <v>1839.2414945059868</v>
      </c>
    </row>
    <row r="36" spans="1:10" x14ac:dyDescent="0.25">
      <c r="A36" s="28" t="s">
        <v>33</v>
      </c>
      <c r="B36" s="48">
        <v>362.78149999999999</v>
      </c>
      <c r="C36" s="36">
        <v>39</v>
      </c>
      <c r="D36" s="34">
        <f t="shared" si="0"/>
        <v>246.417602652</v>
      </c>
      <c r="E36" s="37">
        <v>15.6666667</v>
      </c>
      <c r="F36" s="35">
        <f t="shared" si="1"/>
        <v>171.36411207460449</v>
      </c>
      <c r="G36" s="39">
        <v>28</v>
      </c>
      <c r="H36" s="38">
        <f t="shared" si="2"/>
        <v>567.10666666640009</v>
      </c>
      <c r="I36" s="40">
        <v>678.93725199999994</v>
      </c>
      <c r="J36" s="41">
        <f t="shared" si="3"/>
        <v>2026.6071333930045</v>
      </c>
    </row>
    <row r="37" spans="1:10" x14ac:dyDescent="0.25">
      <c r="A37" s="28" t="s">
        <v>34</v>
      </c>
      <c r="B37" s="48">
        <v>362.78149999999999</v>
      </c>
      <c r="C37" s="36">
        <v>20</v>
      </c>
      <c r="D37" s="34">
        <f t="shared" si="0"/>
        <v>126.36800135999999</v>
      </c>
      <c r="E37" s="37">
        <v>2.6666666999999999</v>
      </c>
      <c r="F37" s="35">
        <f t="shared" si="1"/>
        <v>29.168359804604492</v>
      </c>
      <c r="G37" s="39">
        <v>2</v>
      </c>
      <c r="H37" s="38">
        <f t="shared" si="2"/>
        <v>40.507619047600002</v>
      </c>
      <c r="I37" s="40">
        <v>37.358600000000003</v>
      </c>
      <c r="J37" s="41">
        <f t="shared" si="3"/>
        <v>596.18408021220444</v>
      </c>
    </row>
    <row r="38" spans="1:10" x14ac:dyDescent="0.25">
      <c r="A38" s="28" t="s">
        <v>35</v>
      </c>
      <c r="B38" s="48">
        <v>362.78149999999999</v>
      </c>
      <c r="C38" s="36">
        <v>72</v>
      </c>
      <c r="D38" s="34">
        <f t="shared" si="0"/>
        <v>454.92480489600001</v>
      </c>
      <c r="E38" s="37">
        <v>54</v>
      </c>
      <c r="F38" s="35">
        <f t="shared" si="1"/>
        <v>590.65927865999993</v>
      </c>
      <c r="G38" s="39">
        <v>8.5</v>
      </c>
      <c r="H38" s="38">
        <f t="shared" si="2"/>
        <v>172.1573809523</v>
      </c>
      <c r="I38" s="40">
        <v>493.63859600000001</v>
      </c>
      <c r="J38" s="41">
        <f t="shared" si="3"/>
        <v>2074.1615605082998</v>
      </c>
    </row>
    <row r="39" spans="1:10" x14ac:dyDescent="0.25">
      <c r="A39" s="28" t="s">
        <v>36</v>
      </c>
      <c r="B39" s="48">
        <v>362.78149999999999</v>
      </c>
      <c r="C39" s="36">
        <v>24.6666667</v>
      </c>
      <c r="D39" s="34">
        <f t="shared" si="0"/>
        <v>155.85386855461334</v>
      </c>
      <c r="E39" s="37">
        <v>15</v>
      </c>
      <c r="F39" s="35">
        <f t="shared" si="1"/>
        <v>164.07202185</v>
      </c>
      <c r="G39" s="39">
        <v>15</v>
      </c>
      <c r="H39" s="38">
        <f t="shared" si="2"/>
        <v>303.80714285700003</v>
      </c>
      <c r="I39" s="40">
        <v>536.22739999999999</v>
      </c>
      <c r="J39" s="41">
        <f t="shared" si="3"/>
        <v>1522.7419332616132</v>
      </c>
    </row>
    <row r="40" spans="1:10" x14ac:dyDescent="0.25">
      <c r="A40" s="28" t="s">
        <v>37</v>
      </c>
      <c r="B40" s="48">
        <v>362.78149999999999</v>
      </c>
      <c r="C40" s="36">
        <v>60</v>
      </c>
      <c r="D40" s="34">
        <f t="shared" si="0"/>
        <v>379.10400407999998</v>
      </c>
      <c r="E40" s="37">
        <v>20</v>
      </c>
      <c r="F40" s="35">
        <f t="shared" si="1"/>
        <v>218.76269579999999</v>
      </c>
      <c r="G40" s="39">
        <v>8</v>
      </c>
      <c r="H40" s="38">
        <f t="shared" si="2"/>
        <v>162.03047619040001</v>
      </c>
      <c r="I40" s="40">
        <v>332.24944399999998</v>
      </c>
      <c r="J40" s="41">
        <f t="shared" si="3"/>
        <v>1454.9281200703999</v>
      </c>
    </row>
    <row r="41" spans="1:10" x14ac:dyDescent="0.25">
      <c r="A41" s="28" t="s">
        <v>38</v>
      </c>
      <c r="B41" s="48">
        <v>362.78149999999999</v>
      </c>
      <c r="C41" s="36">
        <v>26.6666667</v>
      </c>
      <c r="D41" s="34">
        <f t="shared" si="0"/>
        <v>168.49066869061335</v>
      </c>
      <c r="E41" s="37">
        <v>21.333333329999999</v>
      </c>
      <c r="F41" s="35">
        <f t="shared" si="1"/>
        <v>233.34687548353952</v>
      </c>
      <c r="G41" s="39">
        <v>0</v>
      </c>
      <c r="H41" s="38">
        <f t="shared" si="2"/>
        <v>0</v>
      </c>
      <c r="I41" s="40">
        <v>200</v>
      </c>
      <c r="J41" s="41">
        <f t="shared" si="3"/>
        <v>964.61904417415292</v>
      </c>
    </row>
    <row r="42" spans="1:10" x14ac:dyDescent="0.25">
      <c r="A42" s="28" t="s">
        <v>39</v>
      </c>
      <c r="B42" s="48">
        <v>362.78149999999999</v>
      </c>
      <c r="C42" s="36">
        <v>16</v>
      </c>
      <c r="D42" s="34">
        <f t="shared" si="0"/>
        <v>101.094401088</v>
      </c>
      <c r="E42" s="37">
        <v>7</v>
      </c>
      <c r="F42" s="35">
        <f t="shared" si="1"/>
        <v>76.566943530000003</v>
      </c>
      <c r="G42" s="39">
        <v>6.5</v>
      </c>
      <c r="H42" s="38">
        <f t="shared" si="2"/>
        <v>131.6497619047</v>
      </c>
      <c r="I42" s="40">
        <v>275.58542</v>
      </c>
      <c r="J42" s="41">
        <f t="shared" si="3"/>
        <v>947.67802652269995</v>
      </c>
    </row>
    <row r="43" spans="1:10" x14ac:dyDescent="0.25">
      <c r="A43" s="28" t="s">
        <v>40</v>
      </c>
      <c r="B43" s="48">
        <v>362.78149999999999</v>
      </c>
      <c r="C43" s="36">
        <v>52.6666667</v>
      </c>
      <c r="D43" s="34">
        <f t="shared" si="0"/>
        <v>332.76907045861333</v>
      </c>
      <c r="E43" s="37">
        <v>44</v>
      </c>
      <c r="F43" s="35">
        <f t="shared" si="1"/>
        <v>481.27793076</v>
      </c>
      <c r="G43" s="39">
        <v>27.5</v>
      </c>
      <c r="H43" s="38">
        <f t="shared" si="2"/>
        <v>556.97976190450004</v>
      </c>
      <c r="I43" s="40">
        <v>599.231944</v>
      </c>
      <c r="J43" s="41">
        <f t="shared" si="3"/>
        <v>2333.0402071231133</v>
      </c>
    </row>
    <row r="44" spans="1:10" x14ac:dyDescent="0.25">
      <c r="A44" s="28" t="s">
        <v>41</v>
      </c>
      <c r="B44" s="48">
        <v>362.78149999999999</v>
      </c>
      <c r="C44" s="36">
        <v>48.6666667</v>
      </c>
      <c r="D44" s="34">
        <f t="shared" si="0"/>
        <v>307.49547018661332</v>
      </c>
      <c r="E44" s="37">
        <v>31.666666670000001</v>
      </c>
      <c r="F44" s="35">
        <f t="shared" si="1"/>
        <v>346.37426838646047</v>
      </c>
      <c r="G44" s="39">
        <v>17</v>
      </c>
      <c r="H44" s="38">
        <f t="shared" si="2"/>
        <v>344.3147619046</v>
      </c>
      <c r="I44" s="40">
        <v>857.51135999999997</v>
      </c>
      <c r="J44" s="41">
        <f t="shared" si="3"/>
        <v>2218.4773604776738</v>
      </c>
    </row>
    <row r="45" spans="1:10" x14ac:dyDescent="0.25">
      <c r="A45" s="28" t="s">
        <v>42</v>
      </c>
      <c r="B45" s="48">
        <v>362.78149999999999</v>
      </c>
      <c r="C45" s="36">
        <v>43.6666667</v>
      </c>
      <c r="D45" s="34">
        <f t="shared" si="0"/>
        <v>275.90346984661335</v>
      </c>
      <c r="E45" s="37">
        <v>37.6666667</v>
      </c>
      <c r="F45" s="35">
        <f t="shared" si="1"/>
        <v>412.00307745460447</v>
      </c>
      <c r="G45" s="39">
        <v>9.5</v>
      </c>
      <c r="H45" s="38">
        <f t="shared" si="2"/>
        <v>192.41119047610002</v>
      </c>
      <c r="I45" s="40">
        <v>498.12162799999999</v>
      </c>
      <c r="J45" s="41">
        <f t="shared" si="3"/>
        <v>1741.2208657773176</v>
      </c>
    </row>
    <row r="46" spans="1:10" x14ac:dyDescent="0.25">
      <c r="A46" s="28" t="s">
        <v>43</v>
      </c>
      <c r="B46" s="48">
        <v>362.78149999999999</v>
      </c>
      <c r="C46" s="36">
        <v>70.666666699999993</v>
      </c>
      <c r="D46" s="34">
        <f t="shared" si="0"/>
        <v>446.50027168261329</v>
      </c>
      <c r="E46" s="37">
        <v>51</v>
      </c>
      <c r="F46" s="35">
        <f t="shared" si="1"/>
        <v>557.84487429000001</v>
      </c>
      <c r="G46" s="39">
        <v>36</v>
      </c>
      <c r="H46" s="38">
        <f t="shared" si="2"/>
        <v>729.13714285679998</v>
      </c>
      <c r="I46" s="40">
        <v>0</v>
      </c>
      <c r="J46" s="41">
        <f t="shared" si="3"/>
        <v>2096.263788829413</v>
      </c>
    </row>
    <row r="47" spans="1:10" x14ac:dyDescent="0.25">
      <c r="A47" s="28" t="s">
        <v>44</v>
      </c>
      <c r="B47" s="48">
        <v>362.78149999999999</v>
      </c>
      <c r="C47" s="36">
        <v>28.333333329999999</v>
      </c>
      <c r="D47" s="34">
        <f t="shared" si="0"/>
        <v>179.02133523893866</v>
      </c>
      <c r="E47" s="37">
        <v>19</v>
      </c>
      <c r="F47" s="35">
        <f t="shared" si="1"/>
        <v>207.82456101</v>
      </c>
      <c r="G47" s="39">
        <v>15</v>
      </c>
      <c r="H47" s="38">
        <f t="shared" si="2"/>
        <v>303.80714285700003</v>
      </c>
      <c r="I47" s="40">
        <v>312.31789600000002</v>
      </c>
      <c r="J47" s="41">
        <f t="shared" si="3"/>
        <v>1365.7524351059387</v>
      </c>
    </row>
    <row r="48" spans="1:10" x14ac:dyDescent="0.25">
      <c r="A48" s="28" t="s">
        <v>45</v>
      </c>
      <c r="B48" s="48">
        <v>362.78149999999999</v>
      </c>
      <c r="C48" s="36">
        <v>67.666666699999993</v>
      </c>
      <c r="D48" s="34">
        <f t="shared" si="0"/>
        <v>427.54507147861329</v>
      </c>
      <c r="E48" s="37">
        <v>27.6666667</v>
      </c>
      <c r="F48" s="35">
        <f t="shared" si="1"/>
        <v>302.62172955460449</v>
      </c>
      <c r="G48" s="39">
        <v>32</v>
      </c>
      <c r="H48" s="38">
        <f t="shared" si="2"/>
        <v>648.12190476160004</v>
      </c>
      <c r="I48" s="40">
        <v>474.00815829999999</v>
      </c>
      <c r="J48" s="41">
        <f t="shared" si="3"/>
        <v>2215.078364094818</v>
      </c>
    </row>
    <row r="49" spans="1:10" x14ac:dyDescent="0.25">
      <c r="A49" s="28" t="s">
        <v>46</v>
      </c>
      <c r="B49" s="48">
        <v>362.78149999999999</v>
      </c>
      <c r="C49" s="36">
        <v>47</v>
      </c>
      <c r="D49" s="34">
        <f t="shared" si="0"/>
        <v>296.96480319599999</v>
      </c>
      <c r="E49" s="37">
        <v>14.3333333</v>
      </c>
      <c r="F49" s="35">
        <f t="shared" si="1"/>
        <v>156.77993162539551</v>
      </c>
      <c r="G49" s="39">
        <v>2</v>
      </c>
      <c r="H49" s="38">
        <f t="shared" si="2"/>
        <v>40.507619047600002</v>
      </c>
      <c r="I49" s="40">
        <v>201.61539200000001</v>
      </c>
      <c r="J49" s="41">
        <f t="shared" si="3"/>
        <v>1058.6492458689954</v>
      </c>
    </row>
    <row r="50" spans="1:10" x14ac:dyDescent="0.25">
      <c r="A50" s="28" t="s">
        <v>47</v>
      </c>
      <c r="B50" s="48">
        <v>362.78149999999999</v>
      </c>
      <c r="C50" s="36">
        <v>26</v>
      </c>
      <c r="D50" s="34">
        <f t="shared" si="0"/>
        <v>164.27840176800001</v>
      </c>
      <c r="E50" s="37">
        <v>19.3333333</v>
      </c>
      <c r="F50" s="35">
        <f t="shared" si="1"/>
        <v>211.4706055753955</v>
      </c>
      <c r="G50" s="39">
        <v>0</v>
      </c>
      <c r="H50" s="38">
        <f t="shared" si="2"/>
        <v>0</v>
      </c>
      <c r="I50" s="40">
        <v>0</v>
      </c>
      <c r="J50" s="41">
        <f t="shared" si="3"/>
        <v>738.53050734339558</v>
      </c>
    </row>
    <row r="51" spans="1:10" x14ac:dyDescent="0.25">
      <c r="A51" s="28" t="s">
        <v>48</v>
      </c>
      <c r="B51" s="48">
        <v>362.78149999999999</v>
      </c>
      <c r="C51" s="36">
        <v>8.6666667000000004</v>
      </c>
      <c r="D51" s="34">
        <f t="shared" si="0"/>
        <v>54.759467466613337</v>
      </c>
      <c r="E51" s="37">
        <v>5</v>
      </c>
      <c r="F51" s="35">
        <f t="shared" si="1"/>
        <v>54.690673949999997</v>
      </c>
      <c r="G51" s="39">
        <v>0.5</v>
      </c>
      <c r="H51" s="38">
        <f t="shared" si="2"/>
        <v>10.126904761900001</v>
      </c>
      <c r="I51" s="40">
        <v>233.62273999999999</v>
      </c>
      <c r="J51" s="41">
        <f t="shared" si="3"/>
        <v>715.9812861785133</v>
      </c>
    </row>
    <row r="52" spans="1:10" x14ac:dyDescent="0.25">
      <c r="A52" s="28" t="s">
        <v>49</v>
      </c>
      <c r="B52" s="48">
        <v>362.78149999999999</v>
      </c>
      <c r="C52" s="36">
        <v>71</v>
      </c>
      <c r="D52" s="34">
        <f t="shared" si="0"/>
        <v>448.606404828</v>
      </c>
      <c r="E52" s="37">
        <v>58</v>
      </c>
      <c r="F52" s="35">
        <f t="shared" si="1"/>
        <v>634.41181782000001</v>
      </c>
      <c r="G52" s="39">
        <v>1.5</v>
      </c>
      <c r="H52" s="38">
        <f t="shared" si="2"/>
        <v>30.380714285700002</v>
      </c>
      <c r="I52" s="40">
        <v>300.86822000000001</v>
      </c>
      <c r="J52" s="41">
        <f t="shared" si="3"/>
        <v>1777.0486569337002</v>
      </c>
    </row>
    <row r="53" spans="1:10" x14ac:dyDescent="0.25">
      <c r="A53" s="28" t="s">
        <v>50</v>
      </c>
      <c r="B53" s="48">
        <v>362.78149999999999</v>
      </c>
      <c r="C53" s="36">
        <v>180</v>
      </c>
      <c r="D53" s="34">
        <f t="shared" si="0"/>
        <v>1137.3120122400001</v>
      </c>
      <c r="E53" s="37">
        <v>156</v>
      </c>
      <c r="F53" s="35">
        <f t="shared" si="1"/>
        <v>1706.3490272399999</v>
      </c>
      <c r="G53" s="39">
        <v>69</v>
      </c>
      <c r="H53" s="38">
        <f t="shared" si="2"/>
        <v>1397.5128571422001</v>
      </c>
      <c r="I53" s="40">
        <v>3459.164264</v>
      </c>
      <c r="J53" s="41">
        <f t="shared" si="3"/>
        <v>8063.1196606222002</v>
      </c>
    </row>
    <row r="54" spans="1:10" x14ac:dyDescent="0.25">
      <c r="A54" s="28" t="s">
        <v>51</v>
      </c>
      <c r="B54" s="48">
        <v>362.78149999999999</v>
      </c>
      <c r="C54" s="36">
        <v>26.6666667</v>
      </c>
      <c r="D54" s="34">
        <f t="shared" si="0"/>
        <v>168.49066869061335</v>
      </c>
      <c r="E54" s="37">
        <v>4.3333333300000003</v>
      </c>
      <c r="F54" s="35">
        <f t="shared" si="1"/>
        <v>47.398584053539551</v>
      </c>
      <c r="G54" s="39">
        <v>0</v>
      </c>
      <c r="H54" s="38">
        <f t="shared" si="2"/>
        <v>0</v>
      </c>
      <c r="I54" s="40">
        <v>0</v>
      </c>
      <c r="J54" s="41">
        <f t="shared" ref="J54" si="4">SUM(B54+D54+F54+H54+I54)</f>
        <v>578.67075274415299</v>
      </c>
    </row>
    <row r="55" spans="1:10" x14ac:dyDescent="0.25">
      <c r="A55" s="28" t="s">
        <v>52</v>
      </c>
      <c r="B55" s="48">
        <v>362.78149999999999</v>
      </c>
      <c r="C55" s="36">
        <v>58.6666667</v>
      </c>
      <c r="D55" s="34">
        <f t="shared" si="0"/>
        <v>370.67947086661331</v>
      </c>
      <c r="E55" s="37">
        <v>12.6666667</v>
      </c>
      <c r="F55" s="35">
        <f t="shared" si="1"/>
        <v>138.54970770460449</v>
      </c>
      <c r="G55" s="39">
        <v>3</v>
      </c>
      <c r="H55" s="38">
        <f t="shared" si="2"/>
        <v>60.761428571400003</v>
      </c>
      <c r="I55" s="46">
        <v>44.83032</v>
      </c>
      <c r="J55" s="41">
        <f t="shared" si="3"/>
        <v>977.60242714261778</v>
      </c>
    </row>
    <row r="56" spans="1:10" x14ac:dyDescent="0.25">
      <c r="A56" s="28" t="s">
        <v>53</v>
      </c>
      <c r="B56" s="48">
        <v>362.78149999999999</v>
      </c>
      <c r="C56" s="36">
        <v>88.666666669999998</v>
      </c>
      <c r="D56" s="34">
        <f t="shared" si="0"/>
        <v>560.23147271706137</v>
      </c>
      <c r="E56" s="37">
        <v>53.3333333</v>
      </c>
      <c r="F56" s="35">
        <f t="shared" si="1"/>
        <v>583.36718843539552</v>
      </c>
      <c r="G56" s="39">
        <v>85</v>
      </c>
      <c r="H56" s="38">
        <f t="shared" si="2"/>
        <v>1721.5738095230001</v>
      </c>
      <c r="I56" s="40">
        <v>1265.5883200000001</v>
      </c>
      <c r="J56" s="41">
        <f t="shared" si="3"/>
        <v>4493.5422906754566</v>
      </c>
    </row>
    <row r="57" spans="1:10" x14ac:dyDescent="0.25">
      <c r="A57" s="28" t="s">
        <v>54</v>
      </c>
      <c r="B57" s="48">
        <v>362.78149999999999</v>
      </c>
      <c r="C57" s="36">
        <v>100.66666667</v>
      </c>
      <c r="D57" s="34">
        <f t="shared" si="0"/>
        <v>636.05227353306134</v>
      </c>
      <c r="E57" s="37">
        <v>27</v>
      </c>
      <c r="F57" s="35">
        <f t="shared" si="1"/>
        <v>295.32963932999996</v>
      </c>
      <c r="G57" s="39">
        <v>10.5</v>
      </c>
      <c r="H57" s="38">
        <f t="shared" si="2"/>
        <v>212.6649999999</v>
      </c>
      <c r="I57" s="40">
        <v>605.71439599999997</v>
      </c>
      <c r="J57" s="41">
        <f t="shared" si="3"/>
        <v>2112.542808862961</v>
      </c>
    </row>
    <row r="58" spans="1:10" x14ac:dyDescent="0.25">
      <c r="A58" s="28" t="s">
        <v>55</v>
      </c>
      <c r="B58" s="48">
        <v>362.78149999999999</v>
      </c>
      <c r="C58" s="36">
        <v>78</v>
      </c>
      <c r="D58" s="34">
        <f t="shared" si="0"/>
        <v>492.835205304</v>
      </c>
      <c r="E58" s="37">
        <v>22</v>
      </c>
      <c r="F58" s="35">
        <f t="shared" si="1"/>
        <v>240.63896538</v>
      </c>
      <c r="G58" s="39">
        <v>7</v>
      </c>
      <c r="H58" s="38">
        <f t="shared" si="2"/>
        <v>141.77666666660002</v>
      </c>
      <c r="I58" s="40">
        <v>356.90611999999999</v>
      </c>
      <c r="J58" s="41">
        <f t="shared" si="3"/>
        <v>1594.9384573505999</v>
      </c>
    </row>
    <row r="59" spans="1:10" x14ac:dyDescent="0.25">
      <c r="A59" s="28" t="s">
        <v>57</v>
      </c>
      <c r="B59" s="48">
        <v>362.78149999999999</v>
      </c>
      <c r="C59" s="36">
        <v>17.666666670000001</v>
      </c>
      <c r="D59" s="34">
        <f t="shared" si="0"/>
        <v>111.62506788906134</v>
      </c>
      <c r="E59" s="37">
        <v>10</v>
      </c>
      <c r="F59" s="35">
        <f t="shared" si="1"/>
        <v>109.38134789999999</v>
      </c>
      <c r="G59" s="39">
        <v>0</v>
      </c>
      <c r="H59" s="38">
        <f t="shared" si="2"/>
        <v>0</v>
      </c>
      <c r="I59" s="40">
        <v>0</v>
      </c>
      <c r="J59" s="41">
        <f t="shared" si="3"/>
        <v>583.78791578906134</v>
      </c>
    </row>
    <row r="60" spans="1:10" x14ac:dyDescent="0.25">
      <c r="A60" s="28" t="s">
        <v>58</v>
      </c>
      <c r="B60" s="48">
        <v>362.78149999999999</v>
      </c>
      <c r="C60" s="36">
        <v>17.3333333</v>
      </c>
      <c r="D60" s="34">
        <f t="shared" si="0"/>
        <v>109.51893430138666</v>
      </c>
      <c r="E60" s="37">
        <v>4</v>
      </c>
      <c r="F60" s="35">
        <f t="shared" si="1"/>
        <v>43.752539159999998</v>
      </c>
      <c r="G60" s="39">
        <v>14.5</v>
      </c>
      <c r="H60" s="38">
        <f t="shared" si="2"/>
        <v>293.68023809510004</v>
      </c>
      <c r="I60" s="40">
        <v>312.07580000000002</v>
      </c>
      <c r="J60" s="41">
        <f t="shared" si="3"/>
        <v>1121.8090115564867</v>
      </c>
    </row>
    <row r="61" spans="1:10" x14ac:dyDescent="0.25">
      <c r="A61" s="65" t="s">
        <v>93</v>
      </c>
      <c r="B61" s="48">
        <v>362.78149999999999</v>
      </c>
      <c r="C61" s="36">
        <v>17.666666670000001</v>
      </c>
      <c r="D61" s="34">
        <f t="shared" si="0"/>
        <v>111.62506788906134</v>
      </c>
      <c r="E61" s="37">
        <v>8</v>
      </c>
      <c r="F61" s="35">
        <f t="shared" si="1"/>
        <v>87.505078319999996</v>
      </c>
      <c r="G61" s="39">
        <v>0</v>
      </c>
      <c r="H61" s="38">
        <f t="shared" si="2"/>
        <v>0</v>
      </c>
      <c r="I61" s="40">
        <v>0</v>
      </c>
      <c r="J61" s="41">
        <f t="shared" si="3"/>
        <v>561.91164620906125</v>
      </c>
    </row>
    <row r="62" spans="1:10" x14ac:dyDescent="0.25">
      <c r="A62" s="28" t="s">
        <v>94</v>
      </c>
      <c r="B62" s="48">
        <v>362.78149999999999</v>
      </c>
      <c r="C62" s="36">
        <v>38.6666667</v>
      </c>
      <c r="D62" s="34">
        <f t="shared" si="0"/>
        <v>244.31146950661332</v>
      </c>
      <c r="E62" s="37">
        <v>17.3333333</v>
      </c>
      <c r="F62" s="35">
        <f t="shared" si="1"/>
        <v>189.59433599539548</v>
      </c>
      <c r="G62" s="39">
        <v>22</v>
      </c>
      <c r="H62" s="38">
        <f t="shared" si="2"/>
        <v>445.58380952360005</v>
      </c>
      <c r="I62" s="40">
        <v>106.09842399999999</v>
      </c>
      <c r="J62" s="41">
        <f t="shared" si="3"/>
        <v>1348.3695390256089</v>
      </c>
    </row>
    <row r="63" spans="1:10" x14ac:dyDescent="0.25">
      <c r="A63" s="28" t="s">
        <v>95</v>
      </c>
      <c r="B63" s="48">
        <v>362.78149999999999</v>
      </c>
      <c r="C63" s="36">
        <v>36.3333333</v>
      </c>
      <c r="D63" s="34">
        <f t="shared" si="0"/>
        <v>229.56853559338666</v>
      </c>
      <c r="E63" s="37">
        <v>25</v>
      </c>
      <c r="F63" s="35">
        <f t="shared" si="1"/>
        <v>273.45336974999998</v>
      </c>
      <c r="G63" s="39">
        <v>47</v>
      </c>
      <c r="H63" s="38">
        <f t="shared" si="2"/>
        <v>951.92904761860007</v>
      </c>
      <c r="I63" s="40">
        <v>1053.270424</v>
      </c>
      <c r="J63" s="41">
        <f t="shared" si="3"/>
        <v>2871.0028769619867</v>
      </c>
    </row>
    <row r="64" spans="1:10" x14ac:dyDescent="0.25">
      <c r="A64" s="28" t="s">
        <v>96</v>
      </c>
      <c r="B64" s="48">
        <v>362.78149999999999</v>
      </c>
      <c r="C64" s="36">
        <v>125</v>
      </c>
      <c r="D64" s="34">
        <f t="shared" si="0"/>
        <v>789.80000849999999</v>
      </c>
      <c r="E64" s="37">
        <v>86</v>
      </c>
      <c r="F64" s="35">
        <f t="shared" si="1"/>
        <v>940.67959193999991</v>
      </c>
      <c r="G64" s="39">
        <v>66</v>
      </c>
      <c r="H64" s="38">
        <f t="shared" si="2"/>
        <v>1336.7514285708</v>
      </c>
      <c r="I64" s="40">
        <v>725.38296400000002</v>
      </c>
      <c r="J64" s="41">
        <f t="shared" si="3"/>
        <v>4155.3954930108002</v>
      </c>
    </row>
    <row r="65" spans="1:10" x14ac:dyDescent="0.25">
      <c r="A65" s="28" t="s">
        <v>97</v>
      </c>
      <c r="B65" s="48">
        <v>362.78149999999999</v>
      </c>
      <c r="C65" s="36">
        <v>9.3333332999999996</v>
      </c>
      <c r="D65" s="34">
        <f t="shared" si="0"/>
        <v>58.971733757386659</v>
      </c>
      <c r="E65" s="37">
        <v>5.3333332999999996</v>
      </c>
      <c r="F65" s="35">
        <f t="shared" si="1"/>
        <v>58.336718515395496</v>
      </c>
      <c r="G65" s="39">
        <v>8</v>
      </c>
      <c r="H65" s="38">
        <f t="shared" si="2"/>
        <v>162.03047619040001</v>
      </c>
      <c r="I65" s="40">
        <v>319.78961600000002</v>
      </c>
      <c r="J65" s="41">
        <f t="shared" si="3"/>
        <v>961.9100444631822</v>
      </c>
    </row>
    <row r="66" spans="1:10" x14ac:dyDescent="0.25">
      <c r="A66" s="28" t="s">
        <v>98</v>
      </c>
      <c r="B66" s="48">
        <v>362.78149999999999</v>
      </c>
      <c r="C66" s="36">
        <v>11.6666667</v>
      </c>
      <c r="D66" s="34">
        <f t="shared" si="0"/>
        <v>73.714667670613338</v>
      </c>
      <c r="E66" s="37">
        <v>8.6666667000000004</v>
      </c>
      <c r="F66" s="35">
        <f t="shared" si="1"/>
        <v>94.797168544604489</v>
      </c>
      <c r="G66" s="39">
        <v>15</v>
      </c>
      <c r="H66" s="38">
        <f t="shared" ref="H66:H67" si="5">G66*20.2538095238</f>
        <v>303.80714285700003</v>
      </c>
      <c r="I66" s="40">
        <v>0</v>
      </c>
      <c r="J66" s="41">
        <f t="shared" ref="J66:J67" si="6">SUM(B66+D66+F66+H66+I66)</f>
        <v>835.10047907221781</v>
      </c>
    </row>
    <row r="67" spans="1:10" x14ac:dyDescent="0.25">
      <c r="A67" s="28" t="s">
        <v>99</v>
      </c>
      <c r="B67" s="48">
        <v>362.78149999999999</v>
      </c>
      <c r="C67" s="36">
        <v>19.3333333</v>
      </c>
      <c r="D67" s="34">
        <f t="shared" ref="D67:D69" si="7">C67*6.318400068</f>
        <v>122.15573443738666</v>
      </c>
      <c r="E67" s="37">
        <v>14</v>
      </c>
      <c r="F67" s="35">
        <f t="shared" ref="F67:F69" si="8">E67*10.93813479</f>
        <v>153.13388706000001</v>
      </c>
      <c r="G67" s="39">
        <v>15</v>
      </c>
      <c r="H67" s="38">
        <f t="shared" si="5"/>
        <v>303.80714285700003</v>
      </c>
      <c r="I67" s="40">
        <v>0</v>
      </c>
      <c r="J67" s="41">
        <f t="shared" si="6"/>
        <v>941.87826435438672</v>
      </c>
    </row>
    <row r="68" spans="1:10" x14ac:dyDescent="0.25">
      <c r="A68" s="28" t="s">
        <v>138</v>
      </c>
      <c r="B68" s="48">
        <v>362.78149999999999</v>
      </c>
      <c r="C68" s="36">
        <v>0.66666669999999995</v>
      </c>
      <c r="D68" s="34">
        <f>C68*6.318400068</f>
        <v>4.2122669226133356</v>
      </c>
      <c r="E68" s="37">
        <v>0</v>
      </c>
      <c r="F68" s="35">
        <f t="shared" si="8"/>
        <v>0</v>
      </c>
      <c r="G68" s="39">
        <v>0</v>
      </c>
      <c r="H68" s="38">
        <f t="shared" ref="H68:H69" si="9">G68*20.2538095238</f>
        <v>0</v>
      </c>
      <c r="I68" s="40">
        <v>0</v>
      </c>
      <c r="J68" s="41">
        <f>SUM(B68+D68+F68+H68+I68)+0.01</f>
        <v>367.00376692261329</v>
      </c>
    </row>
    <row r="69" spans="1:10" x14ac:dyDescent="0.25">
      <c r="A69" s="28" t="s">
        <v>137</v>
      </c>
      <c r="B69" s="48">
        <v>362.78149999999999</v>
      </c>
      <c r="C69" s="36">
        <v>0.66666669999999995</v>
      </c>
      <c r="D69" s="34">
        <f>C69*6.318400068</f>
        <v>4.2122669226133356</v>
      </c>
      <c r="E69" s="37">
        <v>0</v>
      </c>
      <c r="F69" s="35">
        <f t="shared" si="8"/>
        <v>0</v>
      </c>
      <c r="G69" s="39">
        <v>0</v>
      </c>
      <c r="H69" s="38">
        <f t="shared" si="9"/>
        <v>0</v>
      </c>
      <c r="I69" s="40">
        <v>0</v>
      </c>
      <c r="J69" s="41">
        <f>SUM(B69+D69+F69+H69+I69)+0.01</f>
        <v>367.00376692261329</v>
      </c>
    </row>
    <row r="71" spans="1:10" x14ac:dyDescent="0.25">
      <c r="J71" s="31"/>
    </row>
    <row r="72" spans="1:10" x14ac:dyDescent="0.25">
      <c r="B72" s="33">
        <f>SUM(B2:B71)</f>
        <v>24669.142000000003</v>
      </c>
      <c r="D72" s="44">
        <f>SUM(D2:D71)</f>
        <v>24669.140001018375</v>
      </c>
      <c r="F72" s="43">
        <f>SUM(F2:F71)</f>
        <v>24669.139992624576</v>
      </c>
      <c r="H72" s="42">
        <f>SUM(H2:H71)</f>
        <v>24669.139999988394</v>
      </c>
      <c r="I72" s="23">
        <f>SUM(I2:I71)</f>
        <v>24669.140702299999</v>
      </c>
      <c r="J72" s="23">
        <f>SUM(J2:J69)</f>
        <v>123345.7226959313</v>
      </c>
    </row>
    <row r="73" spans="1:10" x14ac:dyDescent="0.25">
      <c r="J73" s="64"/>
    </row>
    <row r="74" spans="1:10" ht="24" x14ac:dyDescent="0.3">
      <c r="A74" s="45" t="s">
        <v>132</v>
      </c>
      <c r="B74" s="47">
        <f>J74/68</f>
        <v>0</v>
      </c>
      <c r="D74" s="18">
        <v>6.3184000679999999</v>
      </c>
    </row>
    <row r="76" spans="1:10" x14ac:dyDescent="0.25">
      <c r="B76" s="29">
        <v>24669.14</v>
      </c>
    </row>
  </sheetData>
  <pageMargins left="0.7" right="0.7" top="0.75" bottom="0.75" header="0.3" footer="0.3"/>
  <pageSetup paperSize="9" scale="41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59F8-EB65-584F-8A2D-8E9AA5967007}">
  <dimension ref="A1:P73"/>
  <sheetViews>
    <sheetView topLeftCell="A54" workbookViewId="0">
      <selection activeCell="H3" sqref="H3"/>
    </sheetView>
  </sheetViews>
  <sheetFormatPr baseColWidth="10" defaultRowHeight="16" x14ac:dyDescent="0.2"/>
  <cols>
    <col min="1" max="1" width="42" customWidth="1"/>
    <col min="7" max="7" width="19.5" customWidth="1"/>
    <col min="8" max="8" width="16.1640625" customWidth="1"/>
    <col min="15" max="15" width="18.5" customWidth="1"/>
    <col min="16" max="16" width="15.83203125" customWidth="1"/>
  </cols>
  <sheetData>
    <row r="1" spans="1:16" ht="18" x14ac:dyDescent="0.2">
      <c r="A1" s="3" t="s">
        <v>59</v>
      </c>
      <c r="B1" s="4">
        <v>2021</v>
      </c>
      <c r="C1" s="5">
        <v>2022</v>
      </c>
      <c r="D1" s="57">
        <v>2023</v>
      </c>
      <c r="E1" s="57">
        <v>2024</v>
      </c>
      <c r="F1" s="57">
        <v>2025</v>
      </c>
      <c r="G1" s="5" t="s">
        <v>65</v>
      </c>
      <c r="H1" s="6" t="s">
        <v>66</v>
      </c>
      <c r="J1" s="7">
        <v>2021</v>
      </c>
      <c r="K1" s="63">
        <v>2022</v>
      </c>
      <c r="L1" s="59">
        <v>2023</v>
      </c>
      <c r="M1" s="59">
        <v>2024</v>
      </c>
      <c r="N1" s="59">
        <v>2025</v>
      </c>
      <c r="O1" s="5" t="s">
        <v>65</v>
      </c>
      <c r="P1" s="6" t="s">
        <v>66</v>
      </c>
    </row>
    <row r="2" spans="1:16" x14ac:dyDescent="0.2">
      <c r="A2" s="8"/>
      <c r="B2" s="4"/>
      <c r="C2" s="1"/>
      <c r="D2" s="58"/>
      <c r="E2" s="58"/>
      <c r="F2" s="58"/>
      <c r="G2" s="1"/>
      <c r="H2" s="2"/>
      <c r="J2" s="7"/>
      <c r="K2" s="9"/>
      <c r="L2" s="60"/>
      <c r="M2" s="60"/>
      <c r="N2" s="60"/>
      <c r="O2" s="1"/>
      <c r="P2" s="2"/>
    </row>
    <row r="3" spans="1:16" ht="19" x14ac:dyDescent="0.25">
      <c r="A3" s="31" t="s">
        <v>46</v>
      </c>
      <c r="B3" s="19">
        <v>65</v>
      </c>
      <c r="C3" s="19">
        <v>76</v>
      </c>
      <c r="D3" s="54">
        <v>71</v>
      </c>
      <c r="E3" s="54">
        <v>53</v>
      </c>
      <c r="F3" s="54">
        <v>17</v>
      </c>
      <c r="G3" s="19">
        <f>AVERAGE(D3:F3)</f>
        <v>47</v>
      </c>
      <c r="H3" s="20">
        <f>G3*6.318400068</f>
        <v>296.96480319599999</v>
      </c>
      <c r="I3" s="10" t="s">
        <v>77</v>
      </c>
      <c r="J3" s="21">
        <v>11</v>
      </c>
      <c r="K3" s="21">
        <v>8</v>
      </c>
      <c r="L3" s="61">
        <v>12</v>
      </c>
      <c r="M3" s="61">
        <v>19</v>
      </c>
      <c r="N3" s="61">
        <v>12</v>
      </c>
      <c r="O3" s="19">
        <f>AVERAGE(L3:N3)</f>
        <v>14.333333333333334</v>
      </c>
      <c r="P3" s="22">
        <f>O3*10.93813479</f>
        <v>156.77993198999999</v>
      </c>
    </row>
    <row r="4" spans="1:16" ht="19" x14ac:dyDescent="0.25">
      <c r="A4" s="31" t="s">
        <v>67</v>
      </c>
      <c r="B4" s="19">
        <v>58</v>
      </c>
      <c r="C4" s="19">
        <v>56</v>
      </c>
      <c r="D4" s="54">
        <v>52</v>
      </c>
      <c r="E4" s="54">
        <v>62</v>
      </c>
      <c r="F4" s="54">
        <v>56</v>
      </c>
      <c r="G4" s="19">
        <f t="shared" ref="G4:G64" si="0">AVERAGE(D4:F4)</f>
        <v>56.666666666666664</v>
      </c>
      <c r="H4" s="20">
        <f t="shared" ref="H4:H67" si="1">G4*6.318400068</f>
        <v>358.04267052</v>
      </c>
      <c r="I4" s="10" t="s">
        <v>78</v>
      </c>
      <c r="J4" s="21">
        <v>18</v>
      </c>
      <c r="K4" s="21">
        <v>31</v>
      </c>
      <c r="L4" s="61">
        <v>33</v>
      </c>
      <c r="M4" s="61">
        <v>35</v>
      </c>
      <c r="N4" s="61">
        <v>32</v>
      </c>
      <c r="O4" s="19">
        <f t="shared" ref="O4:O67" si="2">AVERAGE(L4:N4)</f>
        <v>33.333333333333336</v>
      </c>
      <c r="P4" s="22">
        <f t="shared" ref="P4:P67" si="3">O4*10.93813479</f>
        <v>364.60449299999999</v>
      </c>
    </row>
    <row r="5" spans="1:16" ht="19" x14ac:dyDescent="0.25">
      <c r="A5" s="31" t="s">
        <v>27</v>
      </c>
      <c r="B5" s="19">
        <v>75</v>
      </c>
      <c r="C5" s="19">
        <v>119</v>
      </c>
      <c r="D5" s="54">
        <v>105</v>
      </c>
      <c r="E5" s="54">
        <v>28</v>
      </c>
      <c r="F5" s="54">
        <v>94</v>
      </c>
      <c r="G5" s="19">
        <f t="shared" si="0"/>
        <v>75.666666666666671</v>
      </c>
      <c r="H5" s="20">
        <f t="shared" si="1"/>
        <v>478.09227181200004</v>
      </c>
      <c r="I5" s="10" t="s">
        <v>79</v>
      </c>
      <c r="J5" s="21">
        <v>19</v>
      </c>
      <c r="K5" s="21">
        <v>33</v>
      </c>
      <c r="L5" s="61">
        <v>27</v>
      </c>
      <c r="M5" s="61">
        <v>12</v>
      </c>
      <c r="N5" s="61">
        <v>8</v>
      </c>
      <c r="O5" s="19">
        <f t="shared" si="2"/>
        <v>15.666666666666666</v>
      </c>
      <c r="P5" s="22">
        <f t="shared" si="3"/>
        <v>171.36411170999997</v>
      </c>
    </row>
    <row r="6" spans="1:16" ht="19" x14ac:dyDescent="0.25">
      <c r="A6" s="31" t="s">
        <v>24</v>
      </c>
      <c r="B6" s="19">
        <v>15</v>
      </c>
      <c r="C6" s="19">
        <v>26</v>
      </c>
      <c r="D6" s="54">
        <v>21</v>
      </c>
      <c r="E6" s="54">
        <v>17</v>
      </c>
      <c r="F6" s="54">
        <v>18</v>
      </c>
      <c r="G6" s="19">
        <f t="shared" si="0"/>
        <v>18.666666666666668</v>
      </c>
      <c r="H6" s="20">
        <f t="shared" si="1"/>
        <v>117.943467936</v>
      </c>
      <c r="I6" s="10" t="s">
        <v>80</v>
      </c>
      <c r="J6" s="21">
        <v>5</v>
      </c>
      <c r="K6" s="21">
        <v>14</v>
      </c>
      <c r="L6" s="61">
        <v>13</v>
      </c>
      <c r="M6" s="61">
        <v>6</v>
      </c>
      <c r="N6" s="61">
        <v>6</v>
      </c>
      <c r="O6" s="19">
        <f t="shared" si="2"/>
        <v>8.3333333333333339</v>
      </c>
      <c r="P6" s="22">
        <f t="shared" si="3"/>
        <v>91.151123249999998</v>
      </c>
    </row>
    <row r="7" spans="1:16" ht="19" x14ac:dyDescent="0.25">
      <c r="A7" s="31" t="s">
        <v>41</v>
      </c>
      <c r="B7" s="19">
        <v>57</v>
      </c>
      <c r="C7" s="19">
        <v>33</v>
      </c>
      <c r="D7" s="54">
        <v>68</v>
      </c>
      <c r="E7" s="54">
        <v>36</v>
      </c>
      <c r="F7" s="54">
        <v>42</v>
      </c>
      <c r="G7" s="19">
        <f t="shared" si="0"/>
        <v>48.666666666666664</v>
      </c>
      <c r="H7" s="20">
        <f t="shared" si="1"/>
        <v>307.49546997599998</v>
      </c>
      <c r="I7" s="10" t="s">
        <v>81</v>
      </c>
      <c r="J7" s="21">
        <v>38</v>
      </c>
      <c r="K7" s="21">
        <v>21</v>
      </c>
      <c r="L7" s="61">
        <v>35</v>
      </c>
      <c r="M7" s="61">
        <v>24</v>
      </c>
      <c r="N7" s="61">
        <v>36</v>
      </c>
      <c r="O7" s="19">
        <f t="shared" si="2"/>
        <v>31.666666666666668</v>
      </c>
      <c r="P7" s="22">
        <f t="shared" si="3"/>
        <v>346.37426835000002</v>
      </c>
    </row>
    <row r="8" spans="1:16" ht="19" x14ac:dyDescent="0.25">
      <c r="A8" s="31" t="s">
        <v>29</v>
      </c>
      <c r="B8" s="19">
        <v>75</v>
      </c>
      <c r="C8" s="19">
        <v>116</v>
      </c>
      <c r="D8" s="54">
        <v>152</v>
      </c>
      <c r="E8" s="54">
        <v>183</v>
      </c>
      <c r="F8" s="54">
        <v>49</v>
      </c>
      <c r="G8" s="19">
        <f t="shared" si="0"/>
        <v>128</v>
      </c>
      <c r="H8" s="20">
        <f t="shared" si="1"/>
        <v>808.75520870399998</v>
      </c>
      <c r="I8" s="10" t="s">
        <v>82</v>
      </c>
      <c r="J8" s="21">
        <v>28</v>
      </c>
      <c r="K8" s="21">
        <v>30</v>
      </c>
      <c r="L8" s="61">
        <v>84</v>
      </c>
      <c r="M8" s="61">
        <v>48</v>
      </c>
      <c r="N8" s="61">
        <v>38</v>
      </c>
      <c r="O8" s="19">
        <f t="shared" si="2"/>
        <v>56.666666666666664</v>
      </c>
      <c r="P8" s="22">
        <f t="shared" si="3"/>
        <v>619.82763809999994</v>
      </c>
    </row>
    <row r="9" spans="1:16" ht="19" x14ac:dyDescent="0.25">
      <c r="A9" s="31" t="s">
        <v>25</v>
      </c>
      <c r="B9" s="19">
        <v>53</v>
      </c>
      <c r="C9" s="19">
        <v>74</v>
      </c>
      <c r="D9" s="54">
        <v>86</v>
      </c>
      <c r="E9" s="54">
        <v>92</v>
      </c>
      <c r="F9" s="54">
        <v>64</v>
      </c>
      <c r="G9" s="19">
        <f t="shared" si="0"/>
        <v>80.666666666666671</v>
      </c>
      <c r="H9" s="20">
        <f t="shared" si="1"/>
        <v>509.68427215200001</v>
      </c>
      <c r="I9" s="10" t="s">
        <v>78</v>
      </c>
      <c r="J9" s="21">
        <v>26</v>
      </c>
      <c r="K9" s="21">
        <v>33</v>
      </c>
      <c r="L9" s="61">
        <v>47</v>
      </c>
      <c r="M9" s="61">
        <v>43</v>
      </c>
      <c r="N9" s="61">
        <v>36</v>
      </c>
      <c r="O9" s="19">
        <f t="shared" si="2"/>
        <v>42</v>
      </c>
      <c r="P9" s="22">
        <f t="shared" si="3"/>
        <v>459.40166117999996</v>
      </c>
    </row>
    <row r="10" spans="1:16" ht="19" x14ac:dyDescent="0.25">
      <c r="A10" s="31" t="s">
        <v>37</v>
      </c>
      <c r="B10" s="19">
        <v>4</v>
      </c>
      <c r="C10" s="19">
        <v>25</v>
      </c>
      <c r="D10" s="54">
        <v>46</v>
      </c>
      <c r="E10" s="54">
        <v>76</v>
      </c>
      <c r="F10" s="54">
        <v>58</v>
      </c>
      <c r="G10" s="19">
        <f t="shared" si="0"/>
        <v>60</v>
      </c>
      <c r="H10" s="20">
        <f t="shared" si="1"/>
        <v>379.10400407999998</v>
      </c>
      <c r="I10" s="10" t="s">
        <v>83</v>
      </c>
      <c r="J10" s="21">
        <v>1</v>
      </c>
      <c r="K10" s="21">
        <v>1</v>
      </c>
      <c r="L10" s="61">
        <v>27</v>
      </c>
      <c r="M10" s="61" t="s">
        <v>142</v>
      </c>
      <c r="N10" s="61">
        <v>13</v>
      </c>
      <c r="O10" s="19">
        <f t="shared" si="2"/>
        <v>20</v>
      </c>
      <c r="P10" s="22">
        <f t="shared" si="3"/>
        <v>218.76269579999999</v>
      </c>
    </row>
    <row r="11" spans="1:16" ht="19" x14ac:dyDescent="0.25">
      <c r="A11" s="31" t="s">
        <v>26</v>
      </c>
      <c r="B11" s="19">
        <v>96</v>
      </c>
      <c r="C11" s="19">
        <v>83</v>
      </c>
      <c r="D11" s="54">
        <v>59</v>
      </c>
      <c r="E11" s="54">
        <v>63</v>
      </c>
      <c r="F11" s="54">
        <v>74</v>
      </c>
      <c r="G11" s="19">
        <f t="shared" si="0"/>
        <v>65.333333333333329</v>
      </c>
      <c r="H11" s="20">
        <f t="shared" si="1"/>
        <v>412.80213777599994</v>
      </c>
      <c r="I11" s="10" t="s">
        <v>84</v>
      </c>
      <c r="J11" s="21">
        <v>40</v>
      </c>
      <c r="K11" s="21">
        <v>30</v>
      </c>
      <c r="L11" s="61">
        <v>36</v>
      </c>
      <c r="M11" s="61">
        <v>28</v>
      </c>
      <c r="N11" s="61">
        <v>25</v>
      </c>
      <c r="O11" s="19">
        <f t="shared" si="2"/>
        <v>29.666666666666668</v>
      </c>
      <c r="P11" s="22">
        <f t="shared" si="3"/>
        <v>324.49799876999998</v>
      </c>
    </row>
    <row r="12" spans="1:16" ht="19" x14ac:dyDescent="0.25">
      <c r="A12" s="31" t="s">
        <v>68</v>
      </c>
      <c r="B12" s="19">
        <v>8</v>
      </c>
      <c r="C12" s="19">
        <v>22</v>
      </c>
      <c r="D12" s="54">
        <v>32</v>
      </c>
      <c r="E12" s="54">
        <v>24</v>
      </c>
      <c r="F12" s="54">
        <v>24</v>
      </c>
      <c r="G12" s="19">
        <f t="shared" si="0"/>
        <v>26.666666666666668</v>
      </c>
      <c r="H12" s="20">
        <f t="shared" si="1"/>
        <v>168.49066848000001</v>
      </c>
      <c r="I12" s="10"/>
      <c r="J12" s="21">
        <v>3</v>
      </c>
      <c r="K12" s="21">
        <v>18</v>
      </c>
      <c r="L12" s="61">
        <v>25</v>
      </c>
      <c r="M12" s="61">
        <v>20</v>
      </c>
      <c r="N12" s="61">
        <v>19</v>
      </c>
      <c r="O12" s="19">
        <f t="shared" si="2"/>
        <v>21.333333333333332</v>
      </c>
      <c r="P12" s="22">
        <f t="shared" si="3"/>
        <v>233.34687551999997</v>
      </c>
    </row>
    <row r="13" spans="1:16" ht="19" x14ac:dyDescent="0.25">
      <c r="A13" s="31" t="s">
        <v>55</v>
      </c>
      <c r="B13" s="19">
        <v>75</v>
      </c>
      <c r="C13" s="19">
        <v>67</v>
      </c>
      <c r="D13" s="54">
        <v>93</v>
      </c>
      <c r="E13" s="54">
        <v>88</v>
      </c>
      <c r="F13" s="54">
        <v>53</v>
      </c>
      <c r="G13" s="19">
        <f t="shared" si="0"/>
        <v>78</v>
      </c>
      <c r="H13" s="20">
        <f t="shared" si="1"/>
        <v>492.835205304</v>
      </c>
      <c r="I13" s="18"/>
      <c r="J13" s="21">
        <v>31</v>
      </c>
      <c r="K13" s="21">
        <v>29</v>
      </c>
      <c r="L13" s="61">
        <v>32</v>
      </c>
      <c r="M13" s="61">
        <v>23</v>
      </c>
      <c r="N13" s="61">
        <v>11</v>
      </c>
      <c r="O13" s="19">
        <f t="shared" si="2"/>
        <v>22</v>
      </c>
      <c r="P13" s="22">
        <f t="shared" si="3"/>
        <v>240.63896538</v>
      </c>
    </row>
    <row r="14" spans="1:16" ht="19" x14ac:dyDescent="0.25">
      <c r="A14" s="31" t="s">
        <v>28</v>
      </c>
      <c r="B14" s="19">
        <v>68</v>
      </c>
      <c r="C14" s="19">
        <v>105</v>
      </c>
      <c r="D14" s="54">
        <v>39</v>
      </c>
      <c r="E14" s="54">
        <v>38</v>
      </c>
      <c r="F14" s="54">
        <v>80</v>
      </c>
      <c r="G14" s="19">
        <f t="shared" si="0"/>
        <v>52.333333333333336</v>
      </c>
      <c r="H14" s="20">
        <f t="shared" si="1"/>
        <v>330.662936892</v>
      </c>
      <c r="I14" s="18"/>
      <c r="J14" s="21">
        <v>48</v>
      </c>
      <c r="K14" s="21">
        <v>55</v>
      </c>
      <c r="L14" s="61">
        <v>26</v>
      </c>
      <c r="M14" s="61">
        <v>27</v>
      </c>
      <c r="N14" s="61">
        <v>62</v>
      </c>
      <c r="O14" s="19">
        <f t="shared" si="2"/>
        <v>38.333333333333336</v>
      </c>
      <c r="P14" s="22">
        <f t="shared" si="3"/>
        <v>419.29516695000001</v>
      </c>
    </row>
    <row r="15" spans="1:16" ht="19" x14ac:dyDescent="0.25">
      <c r="A15" s="31" t="s">
        <v>35</v>
      </c>
      <c r="B15" s="19">
        <v>89</v>
      </c>
      <c r="C15" s="19">
        <v>118</v>
      </c>
      <c r="D15" s="54">
        <v>82</v>
      </c>
      <c r="E15" s="54">
        <v>92</v>
      </c>
      <c r="F15" s="54">
        <v>42</v>
      </c>
      <c r="G15" s="19">
        <f t="shared" si="0"/>
        <v>72</v>
      </c>
      <c r="H15" s="20">
        <f t="shared" si="1"/>
        <v>454.92480489600001</v>
      </c>
      <c r="I15" s="18"/>
      <c r="J15" s="21">
        <v>51</v>
      </c>
      <c r="K15" s="21">
        <v>81</v>
      </c>
      <c r="L15" s="61">
        <v>60</v>
      </c>
      <c r="M15" s="61">
        <v>65</v>
      </c>
      <c r="N15" s="61">
        <v>37</v>
      </c>
      <c r="O15" s="19">
        <f t="shared" si="2"/>
        <v>54</v>
      </c>
      <c r="P15" s="22">
        <f t="shared" si="3"/>
        <v>590.65927865999993</v>
      </c>
    </row>
    <row r="16" spans="1:16" ht="19" x14ac:dyDescent="0.25">
      <c r="A16" s="31" t="s">
        <v>36</v>
      </c>
      <c r="B16" s="19">
        <v>36</v>
      </c>
      <c r="C16" s="19">
        <v>26</v>
      </c>
      <c r="D16" s="54">
        <v>22</v>
      </c>
      <c r="E16" s="54">
        <v>19</v>
      </c>
      <c r="F16" s="54">
        <v>33</v>
      </c>
      <c r="G16" s="19">
        <f t="shared" si="0"/>
        <v>24.666666666666668</v>
      </c>
      <c r="H16" s="20">
        <f t="shared" si="1"/>
        <v>155.85386834400001</v>
      </c>
      <c r="I16" s="18"/>
      <c r="J16" s="21">
        <v>21</v>
      </c>
      <c r="K16" s="21">
        <v>17</v>
      </c>
      <c r="L16" s="61">
        <v>15</v>
      </c>
      <c r="M16" s="61">
        <v>10</v>
      </c>
      <c r="N16" s="61">
        <v>20</v>
      </c>
      <c r="O16" s="19">
        <f t="shared" si="2"/>
        <v>15</v>
      </c>
      <c r="P16" s="22">
        <f t="shared" si="3"/>
        <v>164.07202185</v>
      </c>
    </row>
    <row r="17" spans="1:16" ht="19" x14ac:dyDescent="0.25">
      <c r="A17" s="31" t="s">
        <v>32</v>
      </c>
      <c r="B17" s="19">
        <v>58</v>
      </c>
      <c r="C17" s="19">
        <v>60</v>
      </c>
      <c r="D17" s="54">
        <v>74</v>
      </c>
      <c r="E17" s="54">
        <v>102</v>
      </c>
      <c r="F17" s="54">
        <v>89</v>
      </c>
      <c r="G17" s="19">
        <f t="shared" si="0"/>
        <v>88.333333333333329</v>
      </c>
      <c r="H17" s="20">
        <f t="shared" si="1"/>
        <v>558.12533933999998</v>
      </c>
      <c r="I17" s="18"/>
      <c r="J17" s="21">
        <v>30</v>
      </c>
      <c r="K17" s="21">
        <v>32</v>
      </c>
      <c r="L17" s="61">
        <v>39</v>
      </c>
      <c r="M17" s="61">
        <v>63</v>
      </c>
      <c r="N17" s="61">
        <v>45</v>
      </c>
      <c r="O17" s="19">
        <f t="shared" si="2"/>
        <v>49</v>
      </c>
      <c r="P17" s="22">
        <f t="shared" si="3"/>
        <v>535.96860471000002</v>
      </c>
    </row>
    <row r="18" spans="1:16" ht="19" x14ac:dyDescent="0.25">
      <c r="A18" s="31" t="s">
        <v>50</v>
      </c>
      <c r="B18" s="19">
        <v>127</v>
      </c>
      <c r="C18" s="19">
        <v>197</v>
      </c>
      <c r="D18" s="54">
        <v>135</v>
      </c>
      <c r="E18" s="54">
        <v>202</v>
      </c>
      <c r="F18" s="54">
        <v>203</v>
      </c>
      <c r="G18" s="19">
        <f t="shared" si="0"/>
        <v>180</v>
      </c>
      <c r="H18" s="20">
        <f t="shared" si="1"/>
        <v>1137.3120122400001</v>
      </c>
      <c r="I18" s="18"/>
      <c r="J18" s="21">
        <v>91</v>
      </c>
      <c r="K18" s="21">
        <v>163</v>
      </c>
      <c r="L18" s="61">
        <v>114</v>
      </c>
      <c r="M18" s="61">
        <v>169</v>
      </c>
      <c r="N18" s="61">
        <v>185</v>
      </c>
      <c r="O18" s="19">
        <f t="shared" si="2"/>
        <v>156</v>
      </c>
      <c r="P18" s="22">
        <f t="shared" si="3"/>
        <v>1706.3490272399999</v>
      </c>
    </row>
    <row r="19" spans="1:16" ht="19" x14ac:dyDescent="0.25">
      <c r="A19" s="31" t="s">
        <v>31</v>
      </c>
      <c r="B19" s="19">
        <v>21</v>
      </c>
      <c r="C19" s="19">
        <v>13</v>
      </c>
      <c r="D19" s="54">
        <v>32</v>
      </c>
      <c r="E19" s="54">
        <v>54</v>
      </c>
      <c r="F19" s="54">
        <v>57</v>
      </c>
      <c r="G19" s="19">
        <f t="shared" si="0"/>
        <v>47.666666666666664</v>
      </c>
      <c r="H19" s="20">
        <f t="shared" si="1"/>
        <v>301.17706990799996</v>
      </c>
      <c r="I19" s="18"/>
      <c r="J19" s="21">
        <v>8</v>
      </c>
      <c r="K19" s="21">
        <v>5</v>
      </c>
      <c r="L19" s="61">
        <v>23</v>
      </c>
      <c r="M19" s="61">
        <v>37</v>
      </c>
      <c r="N19" s="61">
        <v>25</v>
      </c>
      <c r="O19" s="19">
        <f t="shared" si="2"/>
        <v>28.333333333333332</v>
      </c>
      <c r="P19" s="22">
        <f t="shared" si="3"/>
        <v>309.91381904999997</v>
      </c>
    </row>
    <row r="20" spans="1:16" ht="19" x14ac:dyDescent="0.25">
      <c r="A20" s="69" t="s">
        <v>51</v>
      </c>
      <c r="B20" s="19">
        <v>36</v>
      </c>
      <c r="C20" s="19">
        <v>29</v>
      </c>
      <c r="D20" s="54">
        <v>25</v>
      </c>
      <c r="E20" s="54">
        <v>24</v>
      </c>
      <c r="F20" s="71">
        <v>31</v>
      </c>
      <c r="G20" s="19">
        <f t="shared" si="0"/>
        <v>26.666666666666668</v>
      </c>
      <c r="H20" s="20">
        <f t="shared" si="1"/>
        <v>168.49066848000001</v>
      </c>
      <c r="I20" s="18"/>
      <c r="J20" s="21">
        <v>30</v>
      </c>
      <c r="K20" s="21">
        <v>23</v>
      </c>
      <c r="L20" s="61">
        <v>9</v>
      </c>
      <c r="M20" s="61">
        <v>4</v>
      </c>
      <c r="N20" s="61">
        <v>0</v>
      </c>
      <c r="O20" s="19">
        <f t="shared" si="2"/>
        <v>4.333333333333333</v>
      </c>
      <c r="P20" s="22">
        <f t="shared" si="3"/>
        <v>47.398584089999993</v>
      </c>
    </row>
    <row r="21" spans="1:16" ht="19" x14ac:dyDescent="0.25">
      <c r="A21" s="31" t="s">
        <v>34</v>
      </c>
      <c r="B21" s="19">
        <v>35</v>
      </c>
      <c r="C21" s="19">
        <v>33</v>
      </c>
      <c r="D21" s="54">
        <v>18</v>
      </c>
      <c r="E21" s="54">
        <v>13</v>
      </c>
      <c r="F21" s="54">
        <v>29</v>
      </c>
      <c r="G21" s="19">
        <f t="shared" si="0"/>
        <v>20</v>
      </c>
      <c r="H21" s="20">
        <f t="shared" si="1"/>
        <v>126.36800135999999</v>
      </c>
      <c r="I21" s="18"/>
      <c r="J21" s="21">
        <v>12</v>
      </c>
      <c r="K21" s="21">
        <v>6</v>
      </c>
      <c r="L21" s="61">
        <v>5</v>
      </c>
      <c r="M21" s="61">
        <v>3</v>
      </c>
      <c r="N21" s="61">
        <v>0</v>
      </c>
      <c r="O21" s="19">
        <f t="shared" si="2"/>
        <v>2.6666666666666665</v>
      </c>
      <c r="P21" s="22">
        <f t="shared" si="3"/>
        <v>29.168359439999996</v>
      </c>
    </row>
    <row r="22" spans="1:16" ht="19" x14ac:dyDescent="0.25">
      <c r="A22" s="31" t="s">
        <v>52</v>
      </c>
      <c r="B22" s="19">
        <v>22</v>
      </c>
      <c r="C22" s="19">
        <v>50</v>
      </c>
      <c r="D22" s="54">
        <v>52</v>
      </c>
      <c r="E22" s="54">
        <v>55</v>
      </c>
      <c r="F22" s="54">
        <v>69</v>
      </c>
      <c r="G22" s="19">
        <f t="shared" si="0"/>
        <v>58.666666666666664</v>
      </c>
      <c r="H22" s="20">
        <f t="shared" si="1"/>
        <v>370.67947065599998</v>
      </c>
      <c r="I22" s="18"/>
      <c r="J22" s="21">
        <v>4</v>
      </c>
      <c r="K22" s="21">
        <v>3</v>
      </c>
      <c r="L22" s="61">
        <v>13</v>
      </c>
      <c r="M22" s="61">
        <v>10</v>
      </c>
      <c r="N22" s="61">
        <v>15</v>
      </c>
      <c r="O22" s="19">
        <f t="shared" si="2"/>
        <v>12.666666666666666</v>
      </c>
      <c r="P22" s="22">
        <f t="shared" si="3"/>
        <v>138.54970734</v>
      </c>
    </row>
    <row r="23" spans="1:16" ht="19" x14ac:dyDescent="0.25">
      <c r="A23" s="31" t="s">
        <v>39</v>
      </c>
      <c r="B23" s="19">
        <v>116</v>
      </c>
      <c r="C23" s="19">
        <v>19</v>
      </c>
      <c r="D23" s="54">
        <v>19</v>
      </c>
      <c r="E23" s="54">
        <v>15</v>
      </c>
      <c r="F23" s="54">
        <v>14</v>
      </c>
      <c r="G23" s="19">
        <f t="shared" si="0"/>
        <v>16</v>
      </c>
      <c r="H23" s="20">
        <f t="shared" si="1"/>
        <v>101.094401088</v>
      </c>
      <c r="I23" s="18"/>
      <c r="J23" s="21">
        <v>22</v>
      </c>
      <c r="K23" s="21">
        <v>8</v>
      </c>
      <c r="L23" s="61">
        <v>8</v>
      </c>
      <c r="M23" s="61">
        <v>7</v>
      </c>
      <c r="N23" s="61">
        <v>6</v>
      </c>
      <c r="O23" s="19">
        <f t="shared" si="2"/>
        <v>7</v>
      </c>
      <c r="P23" s="22">
        <f t="shared" si="3"/>
        <v>76.566943530000003</v>
      </c>
    </row>
    <row r="24" spans="1:16" ht="19" x14ac:dyDescent="0.25">
      <c r="A24" s="31" t="s">
        <v>49</v>
      </c>
      <c r="B24" s="19">
        <v>39</v>
      </c>
      <c r="C24" s="19">
        <v>37</v>
      </c>
      <c r="D24" s="54">
        <v>84</v>
      </c>
      <c r="E24" s="54">
        <v>63</v>
      </c>
      <c r="F24" s="54">
        <v>66</v>
      </c>
      <c r="G24" s="19">
        <f t="shared" si="0"/>
        <v>71</v>
      </c>
      <c r="H24" s="20">
        <f t="shared" si="1"/>
        <v>448.606404828</v>
      </c>
      <c r="I24" s="18"/>
      <c r="J24" s="21">
        <v>24</v>
      </c>
      <c r="K24" s="21">
        <v>16</v>
      </c>
      <c r="L24" s="61">
        <v>67</v>
      </c>
      <c r="M24" s="61">
        <v>54</v>
      </c>
      <c r="N24" s="61">
        <v>53</v>
      </c>
      <c r="O24" s="19">
        <f t="shared" si="2"/>
        <v>58</v>
      </c>
      <c r="P24" s="22">
        <f t="shared" si="3"/>
        <v>634.41181782000001</v>
      </c>
    </row>
    <row r="25" spans="1:16" ht="19" x14ac:dyDescent="0.25">
      <c r="A25" s="31" t="s">
        <v>33</v>
      </c>
      <c r="B25" s="19">
        <v>30</v>
      </c>
      <c r="C25" s="19">
        <v>41</v>
      </c>
      <c r="D25" s="54">
        <v>38</v>
      </c>
      <c r="E25" s="54">
        <v>36</v>
      </c>
      <c r="F25" s="54">
        <v>43</v>
      </c>
      <c r="G25" s="19">
        <f t="shared" si="0"/>
        <v>39</v>
      </c>
      <c r="H25" s="20">
        <f t="shared" si="1"/>
        <v>246.417602652</v>
      </c>
      <c r="I25" s="18"/>
      <c r="J25" s="21">
        <v>14</v>
      </c>
      <c r="K25" s="21">
        <v>19</v>
      </c>
      <c r="L25" s="61">
        <v>14</v>
      </c>
      <c r="M25" s="61">
        <v>14</v>
      </c>
      <c r="N25" s="61">
        <v>19</v>
      </c>
      <c r="O25" s="19">
        <f t="shared" si="2"/>
        <v>15.666666666666666</v>
      </c>
      <c r="P25" s="22">
        <f t="shared" si="3"/>
        <v>171.36411170999997</v>
      </c>
    </row>
    <row r="26" spans="1:16" ht="19" x14ac:dyDescent="0.25">
      <c r="A26" s="31" t="s">
        <v>40</v>
      </c>
      <c r="B26" s="19">
        <v>65</v>
      </c>
      <c r="C26" s="19">
        <v>53</v>
      </c>
      <c r="D26" s="54">
        <v>64</v>
      </c>
      <c r="E26" s="54">
        <v>42</v>
      </c>
      <c r="F26" s="54">
        <v>52</v>
      </c>
      <c r="G26" s="19">
        <f t="shared" si="0"/>
        <v>52.666666666666664</v>
      </c>
      <c r="H26" s="20">
        <f t="shared" si="1"/>
        <v>332.76907024799999</v>
      </c>
      <c r="I26" s="18"/>
      <c r="J26" s="21">
        <v>50</v>
      </c>
      <c r="K26" s="21">
        <v>45</v>
      </c>
      <c r="L26" s="61">
        <v>53</v>
      </c>
      <c r="M26" s="61">
        <v>37</v>
      </c>
      <c r="N26" s="61">
        <v>42</v>
      </c>
      <c r="O26" s="19">
        <f t="shared" si="2"/>
        <v>44</v>
      </c>
      <c r="P26" s="22">
        <f t="shared" si="3"/>
        <v>481.27793076</v>
      </c>
    </row>
    <row r="27" spans="1:16" ht="19" x14ac:dyDescent="0.25">
      <c r="A27" s="31" t="s">
        <v>42</v>
      </c>
      <c r="B27" s="19">
        <v>30</v>
      </c>
      <c r="C27" s="19">
        <v>40</v>
      </c>
      <c r="D27" s="54">
        <v>35</v>
      </c>
      <c r="E27" s="54">
        <v>56</v>
      </c>
      <c r="F27" s="54">
        <v>40</v>
      </c>
      <c r="G27" s="19">
        <f t="shared" si="0"/>
        <v>43.666666666666664</v>
      </c>
      <c r="H27" s="20">
        <f t="shared" si="1"/>
        <v>275.90346963599995</v>
      </c>
      <c r="I27" s="18"/>
      <c r="J27" s="21">
        <v>20</v>
      </c>
      <c r="K27" s="21">
        <v>34</v>
      </c>
      <c r="L27" s="61">
        <v>31</v>
      </c>
      <c r="M27" s="61">
        <v>50</v>
      </c>
      <c r="N27" s="61">
        <v>32</v>
      </c>
      <c r="O27" s="19">
        <f t="shared" si="2"/>
        <v>37.666666666666664</v>
      </c>
      <c r="P27" s="22">
        <f t="shared" si="3"/>
        <v>412.00307708999998</v>
      </c>
    </row>
    <row r="28" spans="1:16" ht="19" x14ac:dyDescent="0.25">
      <c r="A28" s="31" t="s">
        <v>43</v>
      </c>
      <c r="B28" s="19">
        <v>61</v>
      </c>
      <c r="C28" s="19">
        <v>45</v>
      </c>
      <c r="D28" s="54">
        <v>84</v>
      </c>
      <c r="E28" s="54">
        <v>107</v>
      </c>
      <c r="F28" s="54">
        <v>21</v>
      </c>
      <c r="G28" s="19">
        <f t="shared" si="0"/>
        <v>70.666666666666671</v>
      </c>
      <c r="H28" s="20">
        <f t="shared" si="1"/>
        <v>446.50027147200001</v>
      </c>
      <c r="I28" s="18"/>
      <c r="J28" s="21">
        <v>36</v>
      </c>
      <c r="K28" s="21">
        <v>29</v>
      </c>
      <c r="L28" s="61">
        <v>73</v>
      </c>
      <c r="M28" s="61">
        <v>64</v>
      </c>
      <c r="N28" s="61">
        <v>16</v>
      </c>
      <c r="O28" s="19">
        <f t="shared" si="2"/>
        <v>51</v>
      </c>
      <c r="P28" s="22">
        <f t="shared" si="3"/>
        <v>557.84487429000001</v>
      </c>
    </row>
    <row r="29" spans="1:16" ht="19" x14ac:dyDescent="0.25">
      <c r="A29" s="31" t="s">
        <v>56</v>
      </c>
      <c r="B29" s="19">
        <v>44</v>
      </c>
      <c r="C29" s="19">
        <v>46</v>
      </c>
      <c r="D29" s="54">
        <v>31</v>
      </c>
      <c r="E29" s="54">
        <v>35</v>
      </c>
      <c r="F29" s="54">
        <v>43</v>
      </c>
      <c r="G29" s="19">
        <f t="shared" si="0"/>
        <v>36.333333333333336</v>
      </c>
      <c r="H29" s="20">
        <f t="shared" si="1"/>
        <v>229.56853580400002</v>
      </c>
      <c r="I29" s="18"/>
      <c r="J29" s="21">
        <v>20</v>
      </c>
      <c r="K29" s="21">
        <v>37</v>
      </c>
      <c r="L29" s="61">
        <v>21</v>
      </c>
      <c r="M29" s="61">
        <v>20</v>
      </c>
      <c r="N29" s="61">
        <v>34</v>
      </c>
      <c r="O29" s="19">
        <f t="shared" si="2"/>
        <v>25</v>
      </c>
      <c r="P29" s="22">
        <f t="shared" si="3"/>
        <v>273.45336974999998</v>
      </c>
    </row>
    <row r="30" spans="1:16" ht="19" x14ac:dyDescent="0.25">
      <c r="A30" s="31" t="s">
        <v>44</v>
      </c>
      <c r="B30" s="19">
        <v>17</v>
      </c>
      <c r="C30" s="19">
        <v>20</v>
      </c>
      <c r="D30" s="54">
        <v>30</v>
      </c>
      <c r="E30" s="54">
        <v>24</v>
      </c>
      <c r="F30" s="54">
        <v>31</v>
      </c>
      <c r="G30" s="19">
        <f t="shared" si="0"/>
        <v>28.333333333333332</v>
      </c>
      <c r="H30" s="20">
        <f t="shared" si="1"/>
        <v>179.02133526</v>
      </c>
      <c r="I30" s="18"/>
      <c r="J30" s="21">
        <v>10</v>
      </c>
      <c r="K30" s="21">
        <v>15</v>
      </c>
      <c r="L30" s="61">
        <v>25</v>
      </c>
      <c r="M30" s="61">
        <v>17</v>
      </c>
      <c r="N30" s="61">
        <v>15</v>
      </c>
      <c r="O30" s="19">
        <f t="shared" si="2"/>
        <v>19</v>
      </c>
      <c r="P30" s="22">
        <f t="shared" si="3"/>
        <v>207.82456101</v>
      </c>
    </row>
    <row r="31" spans="1:16" ht="19" x14ac:dyDescent="0.25">
      <c r="A31" s="31" t="s">
        <v>53</v>
      </c>
      <c r="B31" s="19">
        <v>70</v>
      </c>
      <c r="C31" s="19">
        <v>48</v>
      </c>
      <c r="D31" s="54">
        <v>73</v>
      </c>
      <c r="E31" s="54">
        <v>98</v>
      </c>
      <c r="F31" s="54">
        <v>95</v>
      </c>
      <c r="G31" s="19">
        <f t="shared" si="0"/>
        <v>88.666666666666671</v>
      </c>
      <c r="H31" s="20">
        <f t="shared" si="1"/>
        <v>560.23147269599997</v>
      </c>
      <c r="I31" s="18"/>
      <c r="J31" s="21">
        <v>47</v>
      </c>
      <c r="K31" s="21">
        <v>41</v>
      </c>
      <c r="L31" s="61">
        <v>52</v>
      </c>
      <c r="M31" s="61">
        <v>58</v>
      </c>
      <c r="N31" s="61">
        <v>50</v>
      </c>
      <c r="O31" s="19">
        <f t="shared" si="2"/>
        <v>53.333333333333336</v>
      </c>
      <c r="P31" s="22">
        <f t="shared" si="3"/>
        <v>583.36718880000001</v>
      </c>
    </row>
    <row r="32" spans="1:16" ht="19" x14ac:dyDescent="0.25">
      <c r="A32" s="31" t="s">
        <v>45</v>
      </c>
      <c r="B32" s="19">
        <v>27</v>
      </c>
      <c r="C32" s="19">
        <v>97</v>
      </c>
      <c r="D32" s="54">
        <v>27</v>
      </c>
      <c r="E32" s="54">
        <v>80</v>
      </c>
      <c r="F32" s="54">
        <v>96</v>
      </c>
      <c r="G32" s="19">
        <f t="shared" si="0"/>
        <v>67.666666666666671</v>
      </c>
      <c r="H32" s="20">
        <f t="shared" si="1"/>
        <v>427.54507126800002</v>
      </c>
      <c r="I32" s="18"/>
      <c r="J32" s="21">
        <v>14</v>
      </c>
      <c r="K32" s="21">
        <v>83</v>
      </c>
      <c r="L32" s="61">
        <v>18</v>
      </c>
      <c r="M32" s="61">
        <v>30</v>
      </c>
      <c r="N32" s="61">
        <v>35</v>
      </c>
      <c r="O32" s="19">
        <f>AVERAGE(L32:N32)</f>
        <v>27.666666666666668</v>
      </c>
      <c r="P32" s="22">
        <f t="shared" si="3"/>
        <v>302.62172919</v>
      </c>
    </row>
    <row r="33" spans="1:16" ht="19" x14ac:dyDescent="0.25">
      <c r="A33" s="31" t="s">
        <v>54</v>
      </c>
      <c r="B33" s="19">
        <v>24</v>
      </c>
      <c r="C33" s="19">
        <v>48</v>
      </c>
      <c r="D33" s="54">
        <v>110</v>
      </c>
      <c r="E33" s="54">
        <v>94</v>
      </c>
      <c r="F33" s="54">
        <v>98</v>
      </c>
      <c r="G33" s="19">
        <f t="shared" si="0"/>
        <v>100.66666666666667</v>
      </c>
      <c r="H33" s="20">
        <f t="shared" si="1"/>
        <v>636.05227351200006</v>
      </c>
      <c r="I33" s="18"/>
      <c r="J33" s="21">
        <v>14</v>
      </c>
      <c r="K33" s="21">
        <v>40</v>
      </c>
      <c r="L33" s="61">
        <v>53</v>
      </c>
      <c r="M33" s="61">
        <v>18</v>
      </c>
      <c r="N33" s="61">
        <v>10</v>
      </c>
      <c r="O33" s="19">
        <f t="shared" si="2"/>
        <v>27</v>
      </c>
      <c r="P33" s="22">
        <f t="shared" si="3"/>
        <v>295.32963932999996</v>
      </c>
    </row>
    <row r="34" spans="1:16" ht="19" x14ac:dyDescent="0.25">
      <c r="A34" s="31" t="s">
        <v>47</v>
      </c>
      <c r="B34" s="19">
        <v>31</v>
      </c>
      <c r="C34" s="19">
        <v>50</v>
      </c>
      <c r="D34" s="54">
        <v>21</v>
      </c>
      <c r="E34" s="54">
        <v>26</v>
      </c>
      <c r="F34" s="54">
        <v>31</v>
      </c>
      <c r="G34" s="19">
        <f t="shared" si="0"/>
        <v>26</v>
      </c>
      <c r="H34" s="20">
        <f t="shared" si="1"/>
        <v>164.27840176800001</v>
      </c>
      <c r="I34" s="18"/>
      <c r="J34" s="21">
        <v>26</v>
      </c>
      <c r="K34" s="21">
        <v>38</v>
      </c>
      <c r="L34" s="61">
        <v>13</v>
      </c>
      <c r="M34" s="61">
        <v>18</v>
      </c>
      <c r="N34" s="61">
        <v>27</v>
      </c>
      <c r="O34" s="19">
        <f t="shared" si="2"/>
        <v>19.333333333333332</v>
      </c>
      <c r="P34" s="22">
        <f t="shared" si="3"/>
        <v>211.47060593999998</v>
      </c>
    </row>
    <row r="35" spans="1:16" ht="19" x14ac:dyDescent="0.25">
      <c r="A35" s="31" t="s">
        <v>48</v>
      </c>
      <c r="B35" s="19">
        <v>29</v>
      </c>
      <c r="C35" s="19">
        <v>14</v>
      </c>
      <c r="D35" s="54">
        <v>13</v>
      </c>
      <c r="E35" s="54">
        <v>10</v>
      </c>
      <c r="F35" s="54">
        <v>3</v>
      </c>
      <c r="G35" s="19">
        <f t="shared" si="0"/>
        <v>8.6666666666666661</v>
      </c>
      <c r="H35" s="20">
        <f t="shared" si="1"/>
        <v>54.759467255999994</v>
      </c>
      <c r="I35" s="18"/>
      <c r="J35" s="21">
        <v>25</v>
      </c>
      <c r="K35" s="21">
        <v>11</v>
      </c>
      <c r="L35" s="61">
        <v>9</v>
      </c>
      <c r="M35" s="61">
        <v>6</v>
      </c>
      <c r="N35" s="61">
        <v>0</v>
      </c>
      <c r="O35" s="19">
        <f t="shared" si="2"/>
        <v>5</v>
      </c>
      <c r="P35" s="22">
        <f t="shared" si="3"/>
        <v>54.690673949999997</v>
      </c>
    </row>
    <row r="36" spans="1:16" ht="19" x14ac:dyDescent="0.25">
      <c r="A36" s="31" t="s">
        <v>1</v>
      </c>
      <c r="B36" s="19">
        <v>73</v>
      </c>
      <c r="C36" s="19">
        <v>209</v>
      </c>
      <c r="D36" s="54">
        <v>174</v>
      </c>
      <c r="E36" s="54">
        <v>215</v>
      </c>
      <c r="F36" s="54">
        <v>133</v>
      </c>
      <c r="G36" s="19">
        <f t="shared" si="0"/>
        <v>174</v>
      </c>
      <c r="H36" s="20">
        <f t="shared" si="1"/>
        <v>1099.4016118320001</v>
      </c>
      <c r="I36" s="18"/>
      <c r="J36" s="21">
        <v>59</v>
      </c>
      <c r="K36" s="21">
        <v>104</v>
      </c>
      <c r="L36" s="61">
        <v>127</v>
      </c>
      <c r="M36" s="61">
        <v>109</v>
      </c>
      <c r="N36" s="61">
        <v>116</v>
      </c>
      <c r="O36" s="19">
        <f t="shared" si="2"/>
        <v>117.33333333333333</v>
      </c>
      <c r="P36" s="22">
        <f t="shared" si="3"/>
        <v>1283.4078153599999</v>
      </c>
    </row>
    <row r="37" spans="1:16" ht="19" x14ac:dyDescent="0.25">
      <c r="A37" s="31" t="s">
        <v>2</v>
      </c>
      <c r="B37" s="19">
        <v>15</v>
      </c>
      <c r="C37" s="19">
        <v>89</v>
      </c>
      <c r="D37" s="54">
        <v>23</v>
      </c>
      <c r="E37" s="54">
        <v>25</v>
      </c>
      <c r="F37" s="54">
        <v>13</v>
      </c>
      <c r="G37" s="19">
        <f t="shared" si="0"/>
        <v>20.333333333333332</v>
      </c>
      <c r="H37" s="20">
        <f t="shared" si="1"/>
        <v>128.47413471599998</v>
      </c>
      <c r="I37" s="18"/>
      <c r="J37" s="21">
        <v>5</v>
      </c>
      <c r="K37" s="21">
        <v>40</v>
      </c>
      <c r="L37" s="61">
        <v>16</v>
      </c>
      <c r="M37" s="61">
        <v>18</v>
      </c>
      <c r="N37" s="61">
        <v>10</v>
      </c>
      <c r="O37" s="19">
        <f t="shared" si="2"/>
        <v>14.666666666666666</v>
      </c>
      <c r="P37" s="22">
        <f t="shared" si="3"/>
        <v>160.42597691999998</v>
      </c>
    </row>
    <row r="38" spans="1:16" ht="19" x14ac:dyDescent="0.25">
      <c r="A38" s="31" t="s">
        <v>0</v>
      </c>
      <c r="B38" s="19">
        <v>46</v>
      </c>
      <c r="C38" s="19">
        <v>60</v>
      </c>
      <c r="D38" s="54">
        <v>55</v>
      </c>
      <c r="E38" s="54">
        <v>73</v>
      </c>
      <c r="F38" s="54">
        <v>75</v>
      </c>
      <c r="G38" s="19">
        <f t="shared" si="0"/>
        <v>67.666666666666671</v>
      </c>
      <c r="H38" s="20">
        <f t="shared" si="1"/>
        <v>427.54507126800002</v>
      </c>
      <c r="I38" s="18"/>
      <c r="J38" s="21">
        <v>28</v>
      </c>
      <c r="K38" s="21">
        <v>36</v>
      </c>
      <c r="L38" s="61">
        <v>43</v>
      </c>
      <c r="M38" s="61">
        <v>46</v>
      </c>
      <c r="N38" s="61">
        <v>49</v>
      </c>
      <c r="O38" s="19">
        <f t="shared" si="2"/>
        <v>46</v>
      </c>
      <c r="P38" s="22">
        <f t="shared" si="3"/>
        <v>503.15420033999999</v>
      </c>
    </row>
    <row r="39" spans="1:16" ht="19" x14ac:dyDescent="0.25">
      <c r="A39" s="31" t="s">
        <v>69</v>
      </c>
      <c r="B39" s="19">
        <v>100</v>
      </c>
      <c r="C39" s="19">
        <v>136</v>
      </c>
      <c r="D39" s="54">
        <v>126</v>
      </c>
      <c r="E39" s="54">
        <v>133</v>
      </c>
      <c r="F39" s="54">
        <v>87</v>
      </c>
      <c r="G39" s="19">
        <f t="shared" si="0"/>
        <v>115.33333333333333</v>
      </c>
      <c r="H39" s="20">
        <f t="shared" si="1"/>
        <v>728.72214117599992</v>
      </c>
      <c r="I39" s="18"/>
      <c r="J39" s="21">
        <v>41</v>
      </c>
      <c r="K39" s="21">
        <v>64</v>
      </c>
      <c r="L39" s="61">
        <v>79</v>
      </c>
      <c r="M39" s="61">
        <v>89</v>
      </c>
      <c r="N39" s="61">
        <v>68</v>
      </c>
      <c r="O39" s="19">
        <f t="shared" si="2"/>
        <v>78.666666666666671</v>
      </c>
      <c r="P39" s="22">
        <f t="shared" si="3"/>
        <v>860.46660348</v>
      </c>
    </row>
    <row r="40" spans="1:16" ht="19" x14ac:dyDescent="0.25">
      <c r="A40" s="31" t="s">
        <v>70</v>
      </c>
      <c r="B40" s="19">
        <v>4</v>
      </c>
      <c r="C40" s="19">
        <v>5</v>
      </c>
      <c r="D40" s="54">
        <v>63</v>
      </c>
      <c r="E40" s="54">
        <v>74</v>
      </c>
      <c r="F40" s="54">
        <v>74</v>
      </c>
      <c r="G40" s="19">
        <f t="shared" si="0"/>
        <v>70.333333333333329</v>
      </c>
      <c r="H40" s="20">
        <f t="shared" si="1"/>
        <v>444.39413811599997</v>
      </c>
      <c r="I40" s="18"/>
      <c r="J40" s="21">
        <v>0</v>
      </c>
      <c r="K40" s="21">
        <v>0</v>
      </c>
      <c r="L40" s="61">
        <v>58</v>
      </c>
      <c r="M40" s="61">
        <v>68</v>
      </c>
      <c r="N40" s="61">
        <v>61</v>
      </c>
      <c r="O40" s="19">
        <f t="shared" si="2"/>
        <v>62.333333333333336</v>
      </c>
      <c r="P40" s="22">
        <f t="shared" si="3"/>
        <v>681.81040191</v>
      </c>
    </row>
    <row r="41" spans="1:16" ht="19" x14ac:dyDescent="0.25">
      <c r="A41" s="31" t="s">
        <v>128</v>
      </c>
      <c r="B41" s="19">
        <v>82</v>
      </c>
      <c r="C41" s="19">
        <v>77</v>
      </c>
      <c r="D41" s="54">
        <v>98</v>
      </c>
      <c r="E41" s="54">
        <v>70</v>
      </c>
      <c r="F41" s="54">
        <v>56</v>
      </c>
      <c r="G41" s="19">
        <f t="shared" si="0"/>
        <v>74.666666666666671</v>
      </c>
      <c r="H41" s="20">
        <f t="shared" si="1"/>
        <v>471.77387174400002</v>
      </c>
      <c r="I41" s="18"/>
      <c r="J41" s="21">
        <v>15</v>
      </c>
      <c r="K41" s="21">
        <v>14</v>
      </c>
      <c r="L41" s="61">
        <v>25</v>
      </c>
      <c r="M41" s="61">
        <v>26</v>
      </c>
      <c r="N41" s="61">
        <v>15</v>
      </c>
      <c r="O41" s="19">
        <f t="shared" si="2"/>
        <v>22</v>
      </c>
      <c r="P41" s="22">
        <f t="shared" si="3"/>
        <v>240.63896538</v>
      </c>
    </row>
    <row r="42" spans="1:16" ht="19" x14ac:dyDescent="0.25">
      <c r="A42" s="31" t="s">
        <v>6</v>
      </c>
      <c r="B42" s="19">
        <v>92</v>
      </c>
      <c r="C42" s="19">
        <v>109</v>
      </c>
      <c r="D42" s="54">
        <v>95</v>
      </c>
      <c r="E42" s="54">
        <v>151</v>
      </c>
      <c r="F42" s="54">
        <v>83</v>
      </c>
      <c r="G42" s="19">
        <f t="shared" si="0"/>
        <v>109.66666666666667</v>
      </c>
      <c r="H42" s="20">
        <f t="shared" si="1"/>
        <v>692.91787412400004</v>
      </c>
      <c r="I42" s="18"/>
      <c r="J42" s="21">
        <v>69</v>
      </c>
      <c r="K42" s="21">
        <v>85</v>
      </c>
      <c r="L42" s="61">
        <v>82</v>
      </c>
      <c r="M42" s="61">
        <v>106</v>
      </c>
      <c r="N42" s="61">
        <v>76</v>
      </c>
      <c r="O42" s="19">
        <f t="shared" si="2"/>
        <v>88</v>
      </c>
      <c r="P42" s="22">
        <f t="shared" si="3"/>
        <v>962.55586152000001</v>
      </c>
    </row>
    <row r="43" spans="1:16" ht="19" x14ac:dyDescent="0.25">
      <c r="A43" s="31" t="s">
        <v>7</v>
      </c>
      <c r="B43" s="19">
        <v>45</v>
      </c>
      <c r="C43" s="19">
        <v>64</v>
      </c>
      <c r="D43" s="54">
        <v>71</v>
      </c>
      <c r="E43" s="54">
        <v>77</v>
      </c>
      <c r="F43" s="54">
        <v>81</v>
      </c>
      <c r="G43" s="19">
        <f t="shared" si="0"/>
        <v>76.333333333333329</v>
      </c>
      <c r="H43" s="20">
        <f t="shared" si="1"/>
        <v>482.30453852399995</v>
      </c>
      <c r="I43" s="18"/>
      <c r="J43" s="21">
        <v>32</v>
      </c>
      <c r="K43" s="21">
        <v>39</v>
      </c>
      <c r="L43" s="61">
        <v>49</v>
      </c>
      <c r="M43" s="61">
        <v>49</v>
      </c>
      <c r="N43" s="61">
        <v>49</v>
      </c>
      <c r="O43" s="19">
        <f t="shared" si="2"/>
        <v>49</v>
      </c>
      <c r="P43" s="22">
        <f t="shared" si="3"/>
        <v>535.96860471000002</v>
      </c>
    </row>
    <row r="44" spans="1:16" ht="19" x14ac:dyDescent="0.25">
      <c r="A44" s="31" t="s">
        <v>71</v>
      </c>
      <c r="B44" s="19">
        <v>23</v>
      </c>
      <c r="C44" s="19">
        <v>48</v>
      </c>
      <c r="D44" s="54">
        <v>103</v>
      </c>
      <c r="E44" s="54">
        <v>105</v>
      </c>
      <c r="F44" s="54">
        <v>155</v>
      </c>
      <c r="G44" s="19">
        <f t="shared" si="0"/>
        <v>121</v>
      </c>
      <c r="H44" s="20">
        <f t="shared" si="1"/>
        <v>764.52640822800004</v>
      </c>
      <c r="I44" s="18"/>
      <c r="J44" s="21">
        <v>12</v>
      </c>
      <c r="K44" s="21">
        <v>37</v>
      </c>
      <c r="L44" s="61">
        <v>91</v>
      </c>
      <c r="M44" s="61">
        <v>93</v>
      </c>
      <c r="N44" s="61">
        <v>142</v>
      </c>
      <c r="O44" s="19">
        <f t="shared" si="2"/>
        <v>108.66666666666667</v>
      </c>
      <c r="P44" s="22">
        <f t="shared" si="3"/>
        <v>1188.6106471799999</v>
      </c>
    </row>
    <row r="45" spans="1:16" ht="19" x14ac:dyDescent="0.25">
      <c r="A45" s="31" t="s">
        <v>9</v>
      </c>
      <c r="B45" s="19">
        <v>17</v>
      </c>
      <c r="C45" s="19">
        <v>47</v>
      </c>
      <c r="D45" s="54">
        <v>51</v>
      </c>
      <c r="E45" s="54">
        <v>291</v>
      </c>
      <c r="F45" s="54">
        <v>93</v>
      </c>
      <c r="G45" s="19">
        <f t="shared" si="0"/>
        <v>145</v>
      </c>
      <c r="H45" s="20">
        <f t="shared" si="1"/>
        <v>916.16800985999998</v>
      </c>
      <c r="I45" s="18"/>
      <c r="J45" s="21">
        <v>8</v>
      </c>
      <c r="K45" s="21">
        <v>30</v>
      </c>
      <c r="L45" s="61">
        <v>49</v>
      </c>
      <c r="M45" s="61">
        <v>135</v>
      </c>
      <c r="N45" s="61">
        <v>92</v>
      </c>
      <c r="O45" s="19">
        <f t="shared" si="2"/>
        <v>92</v>
      </c>
      <c r="P45" s="22">
        <f t="shared" si="3"/>
        <v>1006.30840068</v>
      </c>
    </row>
    <row r="46" spans="1:16" ht="19" x14ac:dyDescent="0.25">
      <c r="A46" s="31" t="s">
        <v>10</v>
      </c>
      <c r="B46" s="19">
        <v>21</v>
      </c>
      <c r="C46" s="19">
        <v>35</v>
      </c>
      <c r="D46" s="54">
        <v>43</v>
      </c>
      <c r="E46" s="54">
        <v>58</v>
      </c>
      <c r="F46" s="54">
        <v>40</v>
      </c>
      <c r="G46" s="19">
        <f t="shared" si="0"/>
        <v>47</v>
      </c>
      <c r="H46" s="20">
        <f t="shared" si="1"/>
        <v>296.96480319599999</v>
      </c>
      <c r="I46" s="18"/>
      <c r="J46" s="21">
        <v>13</v>
      </c>
      <c r="K46" s="21">
        <v>13</v>
      </c>
      <c r="L46" s="61">
        <v>27</v>
      </c>
      <c r="M46" s="61">
        <v>23</v>
      </c>
      <c r="N46" s="61">
        <v>19</v>
      </c>
      <c r="O46" s="19">
        <f t="shared" si="2"/>
        <v>23</v>
      </c>
      <c r="P46" s="22">
        <f t="shared" si="3"/>
        <v>251.57710016999999</v>
      </c>
    </row>
    <row r="47" spans="1:16" ht="19" x14ac:dyDescent="0.25">
      <c r="A47" s="31" t="s">
        <v>92</v>
      </c>
      <c r="B47" s="19">
        <v>8</v>
      </c>
      <c r="C47" s="19">
        <v>26</v>
      </c>
      <c r="D47" s="54">
        <v>18</v>
      </c>
      <c r="E47" s="54">
        <v>3</v>
      </c>
      <c r="F47" s="54">
        <v>4</v>
      </c>
      <c r="G47" s="19">
        <f t="shared" si="0"/>
        <v>8.3333333333333339</v>
      </c>
      <c r="H47" s="20">
        <f t="shared" si="1"/>
        <v>52.6533339</v>
      </c>
      <c r="I47" s="18"/>
      <c r="J47" s="21">
        <v>0</v>
      </c>
      <c r="K47" s="21">
        <v>0</v>
      </c>
      <c r="L47" s="61">
        <v>0</v>
      </c>
      <c r="M47" s="61">
        <v>0</v>
      </c>
      <c r="N47" s="61">
        <v>0</v>
      </c>
      <c r="O47" s="19">
        <f t="shared" si="2"/>
        <v>0</v>
      </c>
      <c r="P47" s="22">
        <f t="shared" si="3"/>
        <v>0</v>
      </c>
    </row>
    <row r="48" spans="1:16" ht="19" x14ac:dyDescent="0.25">
      <c r="A48" s="31" t="s">
        <v>72</v>
      </c>
      <c r="B48" s="19">
        <v>30</v>
      </c>
      <c r="C48" s="19">
        <v>59</v>
      </c>
      <c r="D48" s="54">
        <v>71</v>
      </c>
      <c r="E48" s="54">
        <v>89</v>
      </c>
      <c r="F48" s="54">
        <v>72</v>
      </c>
      <c r="G48" s="19">
        <f t="shared" si="0"/>
        <v>77.333333333333329</v>
      </c>
      <c r="H48" s="20">
        <f t="shared" si="1"/>
        <v>488.62293859199997</v>
      </c>
      <c r="I48" s="18"/>
      <c r="J48" s="21">
        <v>19</v>
      </c>
      <c r="K48" s="21">
        <v>38</v>
      </c>
      <c r="L48" s="61">
        <v>53</v>
      </c>
      <c r="M48" s="61">
        <v>58</v>
      </c>
      <c r="N48" s="61">
        <v>45</v>
      </c>
      <c r="O48" s="19">
        <f t="shared" si="2"/>
        <v>52</v>
      </c>
      <c r="P48" s="22">
        <f t="shared" si="3"/>
        <v>568.78300907999994</v>
      </c>
    </row>
    <row r="49" spans="1:16" ht="19" x14ac:dyDescent="0.25">
      <c r="A49" s="31" t="s">
        <v>11</v>
      </c>
      <c r="B49" s="19">
        <v>70</v>
      </c>
      <c r="C49" s="19">
        <v>93</v>
      </c>
      <c r="D49" s="54">
        <v>53</v>
      </c>
      <c r="E49" s="54">
        <v>42</v>
      </c>
      <c r="F49" s="54">
        <v>34</v>
      </c>
      <c r="G49" s="19">
        <f t="shared" si="0"/>
        <v>43</v>
      </c>
      <c r="H49" s="20">
        <f t="shared" si="1"/>
        <v>271.69120292399998</v>
      </c>
      <c r="I49" s="18"/>
      <c r="J49" s="21">
        <v>12</v>
      </c>
      <c r="K49" s="21">
        <v>17</v>
      </c>
      <c r="L49" s="61">
        <v>15</v>
      </c>
      <c r="M49" s="61">
        <v>5</v>
      </c>
      <c r="N49" s="61">
        <v>4</v>
      </c>
      <c r="O49" s="19">
        <f t="shared" si="2"/>
        <v>8</v>
      </c>
      <c r="P49" s="22">
        <f t="shared" si="3"/>
        <v>87.505078319999996</v>
      </c>
    </row>
    <row r="50" spans="1:16" ht="19" x14ac:dyDescent="0.25">
      <c r="A50" s="31" t="s">
        <v>73</v>
      </c>
      <c r="B50" s="19">
        <v>29</v>
      </c>
      <c r="C50" s="19">
        <v>53</v>
      </c>
      <c r="D50" s="54">
        <v>71</v>
      </c>
      <c r="E50" s="54">
        <v>58</v>
      </c>
      <c r="F50" s="54">
        <v>5</v>
      </c>
      <c r="G50" s="19">
        <f t="shared" si="0"/>
        <v>44.666666666666664</v>
      </c>
      <c r="H50" s="20">
        <f t="shared" si="1"/>
        <v>282.22186970399997</v>
      </c>
      <c r="I50" s="18"/>
      <c r="J50" s="21">
        <v>4</v>
      </c>
      <c r="K50" s="21">
        <v>12</v>
      </c>
      <c r="L50" s="61">
        <v>7</v>
      </c>
      <c r="M50" s="61">
        <v>5</v>
      </c>
      <c r="N50" s="61">
        <v>0</v>
      </c>
      <c r="O50" s="19">
        <f t="shared" si="2"/>
        <v>4</v>
      </c>
      <c r="P50" s="22">
        <f t="shared" si="3"/>
        <v>43.752539159999998</v>
      </c>
    </row>
    <row r="51" spans="1:16" ht="19" x14ac:dyDescent="0.25">
      <c r="A51" s="31" t="s">
        <v>15</v>
      </c>
      <c r="B51" s="19">
        <v>21</v>
      </c>
      <c r="C51" s="19">
        <v>2</v>
      </c>
      <c r="D51" s="54">
        <v>2</v>
      </c>
      <c r="E51" s="54">
        <v>7</v>
      </c>
      <c r="F51" s="54">
        <v>2</v>
      </c>
      <c r="G51" s="19">
        <f t="shared" si="0"/>
        <v>3.6666666666666665</v>
      </c>
      <c r="H51" s="20">
        <f t="shared" si="1"/>
        <v>23.167466915999999</v>
      </c>
      <c r="I51" s="18"/>
      <c r="J51" s="21">
        <v>13</v>
      </c>
      <c r="K51" s="21">
        <v>0</v>
      </c>
      <c r="L51" s="61">
        <v>0</v>
      </c>
      <c r="M51" s="61">
        <v>4</v>
      </c>
      <c r="N51" s="61">
        <v>0</v>
      </c>
      <c r="O51" s="19">
        <f t="shared" si="2"/>
        <v>1.3333333333333333</v>
      </c>
      <c r="P51" s="22">
        <f t="shared" si="3"/>
        <v>14.584179719999998</v>
      </c>
    </row>
    <row r="52" spans="1:16" ht="19" x14ac:dyDescent="0.25">
      <c r="A52" s="31" t="s">
        <v>16</v>
      </c>
      <c r="B52" s="19">
        <v>9</v>
      </c>
      <c r="C52" s="19">
        <v>20</v>
      </c>
      <c r="D52" s="54">
        <v>21</v>
      </c>
      <c r="E52" s="54">
        <v>32</v>
      </c>
      <c r="F52" s="54">
        <v>28</v>
      </c>
      <c r="G52" s="19">
        <f t="shared" si="0"/>
        <v>27</v>
      </c>
      <c r="H52" s="20">
        <f t="shared" si="1"/>
        <v>170.596801836</v>
      </c>
      <c r="I52" s="18"/>
      <c r="J52" s="21">
        <v>1</v>
      </c>
      <c r="K52" s="21">
        <v>12</v>
      </c>
      <c r="L52" s="61">
        <v>11</v>
      </c>
      <c r="M52" s="61">
        <v>24</v>
      </c>
      <c r="N52" s="61">
        <v>21</v>
      </c>
      <c r="O52" s="19">
        <f t="shared" si="2"/>
        <v>18.666666666666668</v>
      </c>
      <c r="P52" s="22">
        <f t="shared" si="3"/>
        <v>204.17851608000001</v>
      </c>
    </row>
    <row r="53" spans="1:16" ht="19" x14ac:dyDescent="0.25">
      <c r="A53" s="31" t="s">
        <v>74</v>
      </c>
      <c r="B53" s="19">
        <v>66</v>
      </c>
      <c r="C53" s="19">
        <v>76</v>
      </c>
      <c r="D53" s="54">
        <v>99</v>
      </c>
      <c r="E53" s="54">
        <v>85</v>
      </c>
      <c r="F53" s="54">
        <v>73</v>
      </c>
      <c r="G53" s="19">
        <f t="shared" si="0"/>
        <v>85.666666666666671</v>
      </c>
      <c r="H53" s="20">
        <f t="shared" si="1"/>
        <v>541.27627249199998</v>
      </c>
      <c r="I53" s="18"/>
      <c r="J53" s="21">
        <v>60</v>
      </c>
      <c r="K53" s="21">
        <v>71</v>
      </c>
      <c r="L53" s="61">
        <v>91</v>
      </c>
      <c r="M53" s="61">
        <v>75</v>
      </c>
      <c r="N53" s="61">
        <v>65</v>
      </c>
      <c r="O53" s="19">
        <f t="shared" si="2"/>
        <v>77</v>
      </c>
      <c r="P53" s="22">
        <f t="shared" si="3"/>
        <v>842.23637882999992</v>
      </c>
    </row>
    <row r="54" spans="1:16" ht="19" x14ac:dyDescent="0.25">
      <c r="A54" s="66" t="s">
        <v>75</v>
      </c>
      <c r="B54" s="67">
        <v>45</v>
      </c>
      <c r="C54" s="67">
        <v>86</v>
      </c>
      <c r="D54" s="68">
        <v>39</v>
      </c>
      <c r="E54" s="68">
        <v>74</v>
      </c>
      <c r="F54" s="68">
        <v>30</v>
      </c>
      <c r="G54" s="19">
        <f t="shared" si="0"/>
        <v>47.666666666666664</v>
      </c>
      <c r="H54" s="20">
        <f t="shared" si="1"/>
        <v>301.17706990799996</v>
      </c>
      <c r="I54" s="18"/>
      <c r="J54" s="21">
        <v>0</v>
      </c>
      <c r="K54" s="21">
        <v>12</v>
      </c>
      <c r="L54" s="61">
        <v>0</v>
      </c>
      <c r="M54" s="61">
        <v>1</v>
      </c>
      <c r="N54" s="61">
        <v>0</v>
      </c>
      <c r="O54" s="19">
        <f t="shared" si="2"/>
        <v>0.33333333333333331</v>
      </c>
      <c r="P54" s="22">
        <f t="shared" si="3"/>
        <v>3.6460449299999995</v>
      </c>
    </row>
    <row r="55" spans="1:16" ht="19" x14ac:dyDescent="0.25">
      <c r="A55" s="31" t="s">
        <v>19</v>
      </c>
      <c r="B55" s="19">
        <v>31</v>
      </c>
      <c r="C55" s="19">
        <v>73</v>
      </c>
      <c r="D55" s="54">
        <v>103</v>
      </c>
      <c r="E55" s="54">
        <v>139</v>
      </c>
      <c r="F55" s="54">
        <v>91</v>
      </c>
      <c r="G55" s="19">
        <f t="shared" si="0"/>
        <v>111</v>
      </c>
      <c r="H55" s="20">
        <f t="shared" si="1"/>
        <v>701.34240754799998</v>
      </c>
      <c r="I55" s="18"/>
      <c r="J55" s="21">
        <v>13</v>
      </c>
      <c r="K55" s="21">
        <v>29</v>
      </c>
      <c r="L55" s="61">
        <v>45</v>
      </c>
      <c r="M55" s="61">
        <v>52</v>
      </c>
      <c r="N55" s="61">
        <v>32</v>
      </c>
      <c r="O55" s="19">
        <f t="shared" si="2"/>
        <v>43</v>
      </c>
      <c r="P55" s="22">
        <f t="shared" si="3"/>
        <v>470.33979596999995</v>
      </c>
    </row>
    <row r="56" spans="1:16" ht="19" x14ac:dyDescent="0.25">
      <c r="A56" s="31" t="s">
        <v>76</v>
      </c>
      <c r="B56" s="19">
        <v>56</v>
      </c>
      <c r="C56" s="19">
        <v>31</v>
      </c>
      <c r="D56" s="54">
        <v>20</v>
      </c>
      <c r="E56" s="54">
        <v>112</v>
      </c>
      <c r="F56" s="54">
        <v>94</v>
      </c>
      <c r="G56" s="19">
        <f t="shared" si="0"/>
        <v>75.333333333333329</v>
      </c>
      <c r="H56" s="20">
        <f t="shared" si="1"/>
        <v>475.98613845599994</v>
      </c>
      <c r="I56" s="18"/>
      <c r="J56" s="21">
        <v>22</v>
      </c>
      <c r="K56" s="21">
        <v>12</v>
      </c>
      <c r="L56" s="61">
        <v>4</v>
      </c>
      <c r="M56" s="61">
        <v>95</v>
      </c>
      <c r="N56" s="61">
        <v>73</v>
      </c>
      <c r="O56" s="19">
        <f t="shared" si="2"/>
        <v>57.333333333333336</v>
      </c>
      <c r="P56" s="22">
        <f t="shared" si="3"/>
        <v>627.11972795999998</v>
      </c>
    </row>
    <row r="57" spans="1:16" ht="19" x14ac:dyDescent="0.25">
      <c r="A57" s="31" t="s">
        <v>21</v>
      </c>
      <c r="B57" s="19">
        <v>30</v>
      </c>
      <c r="C57" s="19">
        <v>34</v>
      </c>
      <c r="D57" s="54">
        <v>74</v>
      </c>
      <c r="E57" s="54">
        <v>73</v>
      </c>
      <c r="F57" s="54">
        <v>25</v>
      </c>
      <c r="G57" s="19">
        <f t="shared" si="0"/>
        <v>57.333333333333336</v>
      </c>
      <c r="H57" s="20">
        <f t="shared" si="1"/>
        <v>362.25493723200003</v>
      </c>
      <c r="I57" s="18"/>
      <c r="J57" s="21">
        <v>18</v>
      </c>
      <c r="K57" s="21">
        <v>19</v>
      </c>
      <c r="L57" s="61">
        <v>22</v>
      </c>
      <c r="M57" s="61">
        <v>15</v>
      </c>
      <c r="N57" s="61">
        <v>11</v>
      </c>
      <c r="O57" s="19">
        <f t="shared" si="2"/>
        <v>16</v>
      </c>
      <c r="P57" s="22">
        <f t="shared" si="3"/>
        <v>175.01015663999999</v>
      </c>
    </row>
    <row r="58" spans="1:16" ht="19" x14ac:dyDescent="0.25">
      <c r="A58" s="31" t="s">
        <v>22</v>
      </c>
      <c r="B58" s="19">
        <v>82</v>
      </c>
      <c r="C58" s="19">
        <v>56</v>
      </c>
      <c r="D58" s="54">
        <v>54</v>
      </c>
      <c r="E58" s="54">
        <v>68</v>
      </c>
      <c r="F58" s="54">
        <v>65</v>
      </c>
      <c r="G58" s="19">
        <f t="shared" si="0"/>
        <v>62.333333333333336</v>
      </c>
      <c r="H58" s="20">
        <f t="shared" si="1"/>
        <v>393.846937572</v>
      </c>
      <c r="I58" s="18"/>
      <c r="J58" s="21">
        <v>36</v>
      </c>
      <c r="K58" s="21">
        <v>27</v>
      </c>
      <c r="L58" s="61">
        <v>28</v>
      </c>
      <c r="M58" s="61">
        <v>35</v>
      </c>
      <c r="N58" s="61">
        <v>27</v>
      </c>
      <c r="O58" s="19">
        <f t="shared" si="2"/>
        <v>30</v>
      </c>
      <c r="P58" s="22">
        <f t="shared" si="3"/>
        <v>328.1440437</v>
      </c>
    </row>
    <row r="59" spans="1:16" ht="19" x14ac:dyDescent="0.25">
      <c r="A59" s="31" t="s">
        <v>23</v>
      </c>
      <c r="B59" s="19">
        <v>18</v>
      </c>
      <c r="C59" s="19">
        <v>60</v>
      </c>
      <c r="D59" s="54">
        <v>72</v>
      </c>
      <c r="E59" s="54">
        <v>73</v>
      </c>
      <c r="F59" s="54">
        <v>70</v>
      </c>
      <c r="G59" s="19">
        <f t="shared" si="0"/>
        <v>71.666666666666671</v>
      </c>
      <c r="H59" s="20">
        <f t="shared" si="1"/>
        <v>452.81867154000003</v>
      </c>
      <c r="I59" s="18"/>
      <c r="J59" s="21">
        <v>11</v>
      </c>
      <c r="K59" s="21">
        <v>51</v>
      </c>
      <c r="L59" s="61">
        <v>62</v>
      </c>
      <c r="M59" s="61">
        <v>40</v>
      </c>
      <c r="N59" s="61">
        <v>40</v>
      </c>
      <c r="O59" s="19">
        <f t="shared" si="2"/>
        <v>47.333333333333336</v>
      </c>
      <c r="P59" s="22">
        <f t="shared" si="3"/>
        <v>517.73838006000005</v>
      </c>
    </row>
    <row r="60" spans="1:16" ht="19" x14ac:dyDescent="0.25">
      <c r="A60" s="31" t="s">
        <v>57</v>
      </c>
      <c r="B60" s="19">
        <v>3</v>
      </c>
      <c r="C60" s="19">
        <v>3</v>
      </c>
      <c r="D60" s="54">
        <v>3</v>
      </c>
      <c r="E60" s="54">
        <v>3</v>
      </c>
      <c r="F60" s="54">
        <v>47</v>
      </c>
      <c r="G60" s="19">
        <f t="shared" si="0"/>
        <v>17.666666666666668</v>
      </c>
      <c r="H60" s="20">
        <f t="shared" si="1"/>
        <v>111.625067868</v>
      </c>
      <c r="I60" s="18"/>
      <c r="J60" s="21">
        <v>0</v>
      </c>
      <c r="K60" s="21">
        <v>0</v>
      </c>
      <c r="L60" s="61">
        <v>0</v>
      </c>
      <c r="M60" s="61">
        <v>0</v>
      </c>
      <c r="N60" s="61">
        <v>30</v>
      </c>
      <c r="O60" s="19">
        <f t="shared" si="2"/>
        <v>10</v>
      </c>
      <c r="P60" s="22">
        <f t="shared" si="3"/>
        <v>109.38134789999999</v>
      </c>
    </row>
    <row r="61" spans="1:16" ht="19" x14ac:dyDescent="0.25">
      <c r="A61" s="69" t="s">
        <v>101</v>
      </c>
      <c r="B61" s="70">
        <v>0</v>
      </c>
      <c r="C61" s="70">
        <v>0</v>
      </c>
      <c r="D61" s="71">
        <v>0</v>
      </c>
      <c r="E61" s="71">
        <v>28</v>
      </c>
      <c r="F61" s="71">
        <v>25</v>
      </c>
      <c r="G61" s="19">
        <f t="shared" si="0"/>
        <v>17.666666666666668</v>
      </c>
      <c r="H61" s="20">
        <f t="shared" si="1"/>
        <v>111.625067868</v>
      </c>
      <c r="I61" s="18"/>
      <c r="J61" s="21">
        <v>0</v>
      </c>
      <c r="K61" s="21">
        <v>0</v>
      </c>
      <c r="L61" s="61">
        <v>0</v>
      </c>
      <c r="M61" s="61">
        <v>24</v>
      </c>
      <c r="N61" s="61">
        <v>0</v>
      </c>
      <c r="O61" s="19">
        <f t="shared" si="2"/>
        <v>8</v>
      </c>
      <c r="P61" s="22">
        <f t="shared" si="3"/>
        <v>87.505078319999996</v>
      </c>
    </row>
    <row r="62" spans="1:16" ht="19" x14ac:dyDescent="0.25">
      <c r="A62" s="31" t="s">
        <v>58</v>
      </c>
      <c r="B62" s="19">
        <v>18</v>
      </c>
      <c r="C62" s="19">
        <v>18</v>
      </c>
      <c r="D62" s="54">
        <v>5</v>
      </c>
      <c r="E62" s="54">
        <v>30</v>
      </c>
      <c r="F62" s="54">
        <v>17</v>
      </c>
      <c r="G62" s="19">
        <f t="shared" si="0"/>
        <v>17.333333333333332</v>
      </c>
      <c r="H62" s="20">
        <f t="shared" si="1"/>
        <v>109.51893451199999</v>
      </c>
      <c r="I62" s="18"/>
      <c r="J62" s="21">
        <v>2</v>
      </c>
      <c r="K62" s="21">
        <v>3</v>
      </c>
      <c r="L62" s="61">
        <v>0</v>
      </c>
      <c r="M62" s="61">
        <v>5</v>
      </c>
      <c r="N62" s="61">
        <v>7</v>
      </c>
      <c r="O62" s="19">
        <f t="shared" si="2"/>
        <v>4</v>
      </c>
      <c r="P62" s="22">
        <f t="shared" si="3"/>
        <v>43.752539159999998</v>
      </c>
    </row>
    <row r="63" spans="1:16" ht="19" x14ac:dyDescent="0.25">
      <c r="A63" s="31" t="s">
        <v>102</v>
      </c>
      <c r="B63" s="19">
        <v>24</v>
      </c>
      <c r="C63" s="19">
        <v>129</v>
      </c>
      <c r="D63" s="54">
        <v>126</v>
      </c>
      <c r="E63" s="54">
        <v>104</v>
      </c>
      <c r="F63" s="54">
        <v>145</v>
      </c>
      <c r="G63" s="19">
        <f t="shared" si="0"/>
        <v>125</v>
      </c>
      <c r="H63" s="20">
        <f t="shared" si="1"/>
        <v>789.80000849999999</v>
      </c>
      <c r="I63" s="18"/>
      <c r="J63" s="21">
        <v>16</v>
      </c>
      <c r="K63" s="21">
        <v>83</v>
      </c>
      <c r="L63" s="61">
        <v>85</v>
      </c>
      <c r="M63" s="61">
        <v>83</v>
      </c>
      <c r="N63" s="61">
        <v>90</v>
      </c>
      <c r="O63" s="19">
        <f t="shared" si="2"/>
        <v>86</v>
      </c>
      <c r="P63" s="22">
        <f t="shared" si="3"/>
        <v>940.67959193999991</v>
      </c>
    </row>
    <row r="64" spans="1:16" ht="19" x14ac:dyDescent="0.25">
      <c r="A64" s="31" t="s">
        <v>100</v>
      </c>
      <c r="B64" s="19">
        <v>0</v>
      </c>
      <c r="C64" s="19">
        <v>0</v>
      </c>
      <c r="D64" s="54">
        <v>70</v>
      </c>
      <c r="E64" s="54">
        <v>31</v>
      </c>
      <c r="F64" s="54">
        <v>15</v>
      </c>
      <c r="G64" s="19">
        <f t="shared" si="0"/>
        <v>38.666666666666664</v>
      </c>
      <c r="H64" s="20">
        <f t="shared" si="1"/>
        <v>244.31146929599998</v>
      </c>
      <c r="I64" s="18"/>
      <c r="J64" s="21">
        <v>0</v>
      </c>
      <c r="K64" s="21">
        <v>0</v>
      </c>
      <c r="L64" s="61">
        <v>27</v>
      </c>
      <c r="M64" s="61">
        <v>14</v>
      </c>
      <c r="N64" s="61">
        <v>11</v>
      </c>
      <c r="O64" s="19">
        <f t="shared" si="2"/>
        <v>17.333333333333332</v>
      </c>
      <c r="P64" s="22">
        <f t="shared" si="3"/>
        <v>189.59433635999997</v>
      </c>
    </row>
    <row r="65" spans="1:16" ht="19" x14ac:dyDescent="0.25">
      <c r="A65" s="31" t="s">
        <v>103</v>
      </c>
      <c r="B65" s="19">
        <v>0</v>
      </c>
      <c r="C65" s="19">
        <v>0</v>
      </c>
      <c r="D65" s="54">
        <v>0</v>
      </c>
      <c r="E65" s="54">
        <v>10</v>
      </c>
      <c r="F65" s="54">
        <v>18</v>
      </c>
      <c r="G65" s="19">
        <f>AVERAGE(D65:F65)</f>
        <v>9.3333333333333339</v>
      </c>
      <c r="H65" s="20">
        <f t="shared" si="1"/>
        <v>58.971733968000002</v>
      </c>
      <c r="I65" s="18"/>
      <c r="J65" s="21">
        <v>0</v>
      </c>
      <c r="K65" s="21">
        <v>0</v>
      </c>
      <c r="L65" s="61">
        <v>0</v>
      </c>
      <c r="M65" s="61">
        <v>4</v>
      </c>
      <c r="N65" s="61">
        <v>12</v>
      </c>
      <c r="O65" s="19">
        <f t="shared" si="2"/>
        <v>5.333333333333333</v>
      </c>
      <c r="P65" s="22">
        <f t="shared" si="3"/>
        <v>58.336718879999992</v>
      </c>
    </row>
    <row r="66" spans="1:16" ht="19" x14ac:dyDescent="0.25">
      <c r="A66" s="31" t="s">
        <v>104</v>
      </c>
      <c r="B66" s="19">
        <v>0</v>
      </c>
      <c r="C66" s="19">
        <v>0</v>
      </c>
      <c r="D66" s="54">
        <v>0</v>
      </c>
      <c r="E66" s="54">
        <v>16</v>
      </c>
      <c r="F66" s="54">
        <v>19</v>
      </c>
      <c r="G66" s="19">
        <f>AVERAGE(D66:F66)</f>
        <v>11.666666666666666</v>
      </c>
      <c r="H66" s="20">
        <f t="shared" si="1"/>
        <v>73.714667460000001</v>
      </c>
      <c r="I66" s="18"/>
      <c r="J66" s="21">
        <v>0</v>
      </c>
      <c r="K66" s="21">
        <v>0</v>
      </c>
      <c r="L66" s="61">
        <v>0</v>
      </c>
      <c r="M66" s="61">
        <v>11</v>
      </c>
      <c r="N66" s="61">
        <v>15</v>
      </c>
      <c r="O66" s="19">
        <f t="shared" si="2"/>
        <v>8.6666666666666661</v>
      </c>
      <c r="P66" s="22">
        <f t="shared" si="3"/>
        <v>94.797168179999986</v>
      </c>
    </row>
    <row r="67" spans="1:16" ht="19" x14ac:dyDescent="0.25">
      <c r="A67" s="31" t="s">
        <v>105</v>
      </c>
      <c r="B67" s="19">
        <v>0</v>
      </c>
      <c r="C67" s="19">
        <v>0</v>
      </c>
      <c r="D67" s="54">
        <v>0</v>
      </c>
      <c r="E67" s="54">
        <v>41</v>
      </c>
      <c r="F67" s="54">
        <v>17</v>
      </c>
      <c r="G67" s="19">
        <f t="shared" ref="G67:G70" si="4">AVERAGE(D67:F67)</f>
        <v>19.333333333333332</v>
      </c>
      <c r="H67" s="20">
        <f t="shared" si="1"/>
        <v>122.15573464799999</v>
      </c>
      <c r="I67" s="18"/>
      <c r="J67" s="21">
        <v>0</v>
      </c>
      <c r="K67" s="21">
        <v>0</v>
      </c>
      <c r="L67" s="61">
        <v>0</v>
      </c>
      <c r="M67" s="61">
        <v>32</v>
      </c>
      <c r="N67" s="61">
        <v>10</v>
      </c>
      <c r="O67" s="19">
        <f t="shared" si="2"/>
        <v>14</v>
      </c>
      <c r="P67" s="22">
        <f t="shared" si="3"/>
        <v>153.13388706000001</v>
      </c>
    </row>
    <row r="68" spans="1:16" ht="19" x14ac:dyDescent="0.25">
      <c r="A68" s="31" t="s">
        <v>134</v>
      </c>
      <c r="B68" s="19">
        <v>0</v>
      </c>
      <c r="C68" s="19">
        <v>0</v>
      </c>
      <c r="D68" s="54">
        <v>0</v>
      </c>
      <c r="E68" s="54">
        <v>3</v>
      </c>
      <c r="F68" s="54">
        <v>12</v>
      </c>
      <c r="G68" s="19">
        <f t="shared" si="4"/>
        <v>5</v>
      </c>
      <c r="H68" s="20">
        <f t="shared" ref="H68:H70" si="5">G68*6.318400068</f>
        <v>31.592000339999998</v>
      </c>
      <c r="J68" s="21">
        <v>0</v>
      </c>
      <c r="K68" s="21">
        <v>0</v>
      </c>
      <c r="L68" s="61">
        <v>0</v>
      </c>
      <c r="M68" s="61">
        <v>0</v>
      </c>
      <c r="N68" s="61">
        <v>1</v>
      </c>
      <c r="O68" s="19">
        <f t="shared" ref="O68:O70" si="6">AVERAGE(L68:N68)</f>
        <v>0.33333333333333331</v>
      </c>
      <c r="P68" s="22">
        <f t="shared" ref="P68:P70" si="7">O68*10.93813479</f>
        <v>3.6460449299999995</v>
      </c>
    </row>
    <row r="69" spans="1:16" ht="19" x14ac:dyDescent="0.25">
      <c r="A69" s="31" t="s">
        <v>137</v>
      </c>
      <c r="B69" s="19">
        <v>0</v>
      </c>
      <c r="C69" s="19">
        <v>0</v>
      </c>
      <c r="D69" s="54">
        <v>0</v>
      </c>
      <c r="E69" s="54">
        <v>0</v>
      </c>
      <c r="F69" s="54">
        <v>2</v>
      </c>
      <c r="G69" s="19">
        <f t="shared" si="4"/>
        <v>0.66666666666666663</v>
      </c>
      <c r="H69" s="20">
        <f t="shared" si="5"/>
        <v>4.2122667119999999</v>
      </c>
      <c r="J69" s="21">
        <v>0</v>
      </c>
      <c r="K69" s="21">
        <v>0</v>
      </c>
      <c r="L69" s="61">
        <v>0</v>
      </c>
      <c r="M69" s="61">
        <v>0</v>
      </c>
      <c r="N69" s="61">
        <v>0</v>
      </c>
      <c r="O69" s="19">
        <f t="shared" si="6"/>
        <v>0</v>
      </c>
      <c r="P69" s="22">
        <f t="shared" si="7"/>
        <v>0</v>
      </c>
    </row>
    <row r="70" spans="1:16" ht="19" x14ac:dyDescent="0.25">
      <c r="A70" s="31" t="s">
        <v>138</v>
      </c>
      <c r="B70" s="19">
        <v>0</v>
      </c>
      <c r="C70" s="19">
        <v>0</v>
      </c>
      <c r="D70" s="54">
        <v>0</v>
      </c>
      <c r="E70" s="54">
        <v>0</v>
      </c>
      <c r="F70" s="54">
        <v>2</v>
      </c>
      <c r="G70" s="19">
        <f t="shared" si="4"/>
        <v>0.66666666666666663</v>
      </c>
      <c r="H70" s="20">
        <f t="shared" si="5"/>
        <v>4.2122667119999999</v>
      </c>
      <c r="J70" s="21">
        <v>0</v>
      </c>
      <c r="K70" s="21">
        <v>0</v>
      </c>
      <c r="L70" s="61">
        <v>0</v>
      </c>
      <c r="M70" s="61">
        <v>0</v>
      </c>
      <c r="N70" s="61">
        <v>0</v>
      </c>
      <c r="O70" s="19">
        <f t="shared" si="6"/>
        <v>0</v>
      </c>
      <c r="P70" s="22">
        <f t="shared" si="7"/>
        <v>0</v>
      </c>
    </row>
    <row r="71" spans="1:16" ht="19" x14ac:dyDescent="0.25">
      <c r="B71" s="1"/>
      <c r="C71" s="1"/>
      <c r="D71" s="1"/>
      <c r="E71" s="1"/>
      <c r="F71" s="1"/>
      <c r="G71" s="1"/>
      <c r="H71" s="2">
        <f t="shared" ref="H68:H71" si="8">G71*6.336251712</f>
        <v>0</v>
      </c>
      <c r="J71" s="9"/>
      <c r="K71" s="9"/>
      <c r="L71" s="9"/>
      <c r="M71" s="9"/>
      <c r="N71" s="9"/>
      <c r="O71" s="1"/>
      <c r="P71" s="22">
        <f t="shared" ref="P64:P71" si="9">O71*10.96561395</f>
        <v>0</v>
      </c>
    </row>
    <row r="72" spans="1:16" ht="19" x14ac:dyDescent="0.25">
      <c r="B72" s="19">
        <f>SUM(B3:B71)</f>
        <v>2714</v>
      </c>
      <c r="C72" s="19">
        <f>SUM(C3:C71)</f>
        <v>3584</v>
      </c>
      <c r="D72" s="19">
        <f>SUM(D3:D71)</f>
        <v>3696</v>
      </c>
      <c r="E72" s="19">
        <f>SUM(E3:E71)</f>
        <v>4400</v>
      </c>
      <c r="F72" s="19">
        <f>SUM(F3:F71)</f>
        <v>3617</v>
      </c>
      <c r="G72" s="19">
        <f>AVERAGE(D72:F72)</f>
        <v>3904.3333333333335</v>
      </c>
      <c r="H72" s="43">
        <f>SUM(H2:H70)</f>
        <v>24669.139998827999</v>
      </c>
      <c r="I72" s="18"/>
      <c r="J72" s="21">
        <f>SUM(J3:J71)</f>
        <v>1346</v>
      </c>
      <c r="K72" s="21">
        <f>SUM(K3:K71)</f>
        <v>1897</v>
      </c>
      <c r="L72" s="21">
        <f>SUM(L2:L71)</f>
        <v>2208</v>
      </c>
      <c r="M72" s="21">
        <f>SUM(M3:M71)</f>
        <v>2383</v>
      </c>
      <c r="N72" s="21">
        <f>SUM(N3:N71)</f>
        <v>2155</v>
      </c>
      <c r="O72" s="19">
        <f>SUM(O3:O70)</f>
        <v>2255.3333333333335</v>
      </c>
      <c r="P72" s="23">
        <f>SUM(P3:P68)</f>
        <v>24669.139996379996</v>
      </c>
    </row>
    <row r="73" spans="1:16" ht="19" x14ac:dyDescent="0.25">
      <c r="B73" s="19">
        <v>7.15</v>
      </c>
      <c r="C73" s="19">
        <f>19417.09/C72</f>
        <v>5.4177148437499998</v>
      </c>
      <c r="D73" s="19">
        <f>19417.09/D72</f>
        <v>5.253541666666667</v>
      </c>
      <c r="E73" s="19">
        <f>21700.95/E72</f>
        <v>4.9320340909090907</v>
      </c>
      <c r="F73" s="19">
        <f>24669.14/E72</f>
        <v>5.6066227272727271</v>
      </c>
      <c r="G73" s="19">
        <f>24669.14/G72</f>
        <v>6.3184000683001793</v>
      </c>
      <c r="H73" s="20"/>
      <c r="I73" s="18"/>
      <c r="J73" s="21">
        <f>19417.09/J72</f>
        <v>14.425772659732541</v>
      </c>
      <c r="K73" s="21">
        <f>19417.09/K72</f>
        <v>10.235682656826569</v>
      </c>
      <c r="L73" s="21">
        <f>19417.09/L72</f>
        <v>8.7939719202898559</v>
      </c>
      <c r="M73" s="21">
        <f>21700.95/M72</f>
        <v>9.1065673520772137</v>
      </c>
      <c r="N73" s="21">
        <f>24669.14/N72</f>
        <v>11.44739675174014</v>
      </c>
      <c r="O73" s="19">
        <f>24669.14/O72</f>
        <v>10.938134791605084</v>
      </c>
      <c r="P73" s="18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BA08-3A82-DB4C-887B-22921CBE0359}">
  <dimension ref="A1:J73"/>
  <sheetViews>
    <sheetView workbookViewId="0">
      <selection activeCell="L62" sqref="L62"/>
    </sheetView>
  </sheetViews>
  <sheetFormatPr baseColWidth="10" defaultRowHeight="19" x14ac:dyDescent="0.25"/>
  <cols>
    <col min="1" max="1" width="45.6640625" customWidth="1"/>
    <col min="2" max="2" width="12.6640625" style="18" customWidth="1"/>
    <col min="3" max="3" width="12.1640625" style="18" customWidth="1"/>
    <col min="4" max="4" width="10.83203125" style="18"/>
    <col min="5" max="5" width="13" style="31" customWidth="1"/>
    <col min="6" max="6" width="10.83203125" style="10"/>
    <col min="7" max="7" width="10.83203125" style="19"/>
    <col min="8" max="8" width="13.83203125" style="19" customWidth="1"/>
    <col min="9" max="9" width="13.83203125" style="18" customWidth="1"/>
    <col min="10" max="10" width="15.1640625" customWidth="1"/>
  </cols>
  <sheetData>
    <row r="1" spans="1:10" x14ac:dyDescent="0.25">
      <c r="A1" t="s">
        <v>85</v>
      </c>
    </row>
    <row r="2" spans="1:10" x14ac:dyDescent="0.25">
      <c r="A2" s="11"/>
      <c r="B2" s="52" t="s">
        <v>129</v>
      </c>
      <c r="C2" s="52" t="s">
        <v>108</v>
      </c>
      <c r="D2" s="53" t="s">
        <v>87</v>
      </c>
      <c r="E2" s="52" t="s">
        <v>131</v>
      </c>
      <c r="F2" s="52" t="s">
        <v>88</v>
      </c>
      <c r="G2" s="52" t="s">
        <v>130</v>
      </c>
      <c r="H2" s="52" t="s">
        <v>139</v>
      </c>
      <c r="I2" s="54" t="s">
        <v>66</v>
      </c>
      <c r="J2" s="12"/>
    </row>
    <row r="3" spans="1:10" x14ac:dyDescent="0.25">
      <c r="A3" s="31" t="s">
        <v>46</v>
      </c>
      <c r="B3" s="13"/>
      <c r="C3" s="13">
        <v>4</v>
      </c>
      <c r="D3" s="14">
        <v>0.5</v>
      </c>
      <c r="E3" s="55">
        <f>(B3+C3)*D3</f>
        <v>2</v>
      </c>
      <c r="F3" s="13"/>
      <c r="G3" s="13"/>
      <c r="H3" s="17"/>
      <c r="I3" s="15">
        <f>E3+F3+G3+H3</f>
        <v>2</v>
      </c>
      <c r="J3" s="16">
        <f>I3*20.2538095238</f>
        <v>40.507619047600002</v>
      </c>
    </row>
    <row r="4" spans="1:10" x14ac:dyDescent="0.25">
      <c r="A4" s="31" t="s">
        <v>67</v>
      </c>
      <c r="B4" s="13"/>
      <c r="C4" s="13"/>
      <c r="D4" s="14">
        <v>0.5</v>
      </c>
      <c r="E4" s="55">
        <f t="shared" ref="E4:E65" si="0">(B4+C4)*D4</f>
        <v>0</v>
      </c>
      <c r="F4" s="13">
        <v>6</v>
      </c>
      <c r="G4" s="13">
        <v>8</v>
      </c>
      <c r="H4" s="17"/>
      <c r="I4" s="15">
        <f t="shared" ref="I4:I66" si="1">E4+F4+G4+H4</f>
        <v>14</v>
      </c>
      <c r="J4" s="16">
        <f t="shared" ref="J4:J67" si="2">I4*20.2538095238</f>
        <v>283.55333333320004</v>
      </c>
    </row>
    <row r="5" spans="1:10" x14ac:dyDescent="0.25">
      <c r="A5" s="31" t="s">
        <v>27</v>
      </c>
      <c r="B5" s="13">
        <v>18</v>
      </c>
      <c r="C5" s="13"/>
      <c r="D5" s="14">
        <v>0.5</v>
      </c>
      <c r="E5" s="55">
        <f t="shared" si="0"/>
        <v>9</v>
      </c>
      <c r="F5" s="13">
        <v>2</v>
      </c>
      <c r="G5" s="13">
        <v>6</v>
      </c>
      <c r="H5" s="17">
        <v>1</v>
      </c>
      <c r="I5" s="15">
        <f t="shared" si="1"/>
        <v>18</v>
      </c>
      <c r="J5" s="16">
        <f t="shared" si="2"/>
        <v>364.56857142839999</v>
      </c>
    </row>
    <row r="6" spans="1:10" x14ac:dyDescent="0.25">
      <c r="A6" s="31" t="s">
        <v>24</v>
      </c>
      <c r="B6" s="13">
        <v>11</v>
      </c>
      <c r="C6" s="13"/>
      <c r="D6" s="14">
        <v>0.5</v>
      </c>
      <c r="E6" s="55">
        <f t="shared" si="0"/>
        <v>5.5</v>
      </c>
      <c r="F6" s="13"/>
      <c r="G6" s="13">
        <v>1</v>
      </c>
      <c r="H6" s="17">
        <v>1</v>
      </c>
      <c r="I6" s="15">
        <f t="shared" si="1"/>
        <v>7.5</v>
      </c>
      <c r="J6" s="16">
        <f t="shared" si="2"/>
        <v>151.90357142850002</v>
      </c>
    </row>
    <row r="7" spans="1:10" x14ac:dyDescent="0.25">
      <c r="A7" s="31" t="s">
        <v>41</v>
      </c>
      <c r="B7" s="17">
        <v>15</v>
      </c>
      <c r="C7" s="17">
        <v>9</v>
      </c>
      <c r="D7" s="14">
        <v>0.5</v>
      </c>
      <c r="E7" s="55">
        <f t="shared" si="0"/>
        <v>12</v>
      </c>
      <c r="F7" s="13">
        <v>2</v>
      </c>
      <c r="G7" s="13"/>
      <c r="H7" s="17">
        <v>3</v>
      </c>
      <c r="I7" s="15">
        <f t="shared" si="1"/>
        <v>17</v>
      </c>
      <c r="J7" s="16">
        <f t="shared" si="2"/>
        <v>344.3147619046</v>
      </c>
    </row>
    <row r="8" spans="1:10" x14ac:dyDescent="0.25">
      <c r="A8" s="31" t="s">
        <v>29</v>
      </c>
      <c r="B8" s="17">
        <v>12</v>
      </c>
      <c r="C8" s="17">
        <v>2</v>
      </c>
      <c r="D8" s="14">
        <v>0.5</v>
      </c>
      <c r="E8" s="55">
        <f t="shared" si="0"/>
        <v>7</v>
      </c>
      <c r="F8" s="13"/>
      <c r="G8" s="13"/>
      <c r="H8" s="17"/>
      <c r="I8" s="15">
        <f t="shared" si="1"/>
        <v>7</v>
      </c>
      <c r="J8" s="16">
        <f t="shared" si="2"/>
        <v>141.77666666660002</v>
      </c>
    </row>
    <row r="9" spans="1:10" x14ac:dyDescent="0.25">
      <c r="A9" s="31" t="s">
        <v>25</v>
      </c>
      <c r="B9" s="17">
        <v>8</v>
      </c>
      <c r="C9" s="17">
        <v>2</v>
      </c>
      <c r="D9" s="14">
        <v>0.5</v>
      </c>
      <c r="E9" s="55">
        <f t="shared" si="0"/>
        <v>5</v>
      </c>
      <c r="F9" s="13">
        <v>2</v>
      </c>
      <c r="G9" s="13"/>
      <c r="H9" s="17"/>
      <c r="I9" s="15">
        <f t="shared" si="1"/>
        <v>7</v>
      </c>
      <c r="J9" s="16">
        <f t="shared" si="2"/>
        <v>141.77666666660002</v>
      </c>
    </row>
    <row r="10" spans="1:10" x14ac:dyDescent="0.25">
      <c r="A10" s="31" t="s">
        <v>37</v>
      </c>
      <c r="B10" s="17">
        <v>1</v>
      </c>
      <c r="C10" s="17">
        <v>13</v>
      </c>
      <c r="D10" s="14">
        <v>0.5</v>
      </c>
      <c r="E10" s="55">
        <f t="shared" si="0"/>
        <v>7</v>
      </c>
      <c r="F10" s="13">
        <v>1</v>
      </c>
      <c r="G10" s="13"/>
      <c r="H10" s="17"/>
      <c r="I10" s="15">
        <f t="shared" si="1"/>
        <v>8</v>
      </c>
      <c r="J10" s="16">
        <f t="shared" si="2"/>
        <v>162.03047619040001</v>
      </c>
    </row>
    <row r="11" spans="1:10" x14ac:dyDescent="0.25">
      <c r="A11" s="50" t="s">
        <v>118</v>
      </c>
      <c r="B11" s="17"/>
      <c r="C11" s="17"/>
      <c r="D11" s="14">
        <v>0.5</v>
      </c>
      <c r="E11" s="55">
        <f t="shared" si="0"/>
        <v>0</v>
      </c>
      <c r="F11" s="13"/>
      <c r="G11" s="13"/>
      <c r="H11" s="17"/>
      <c r="I11" s="15">
        <f t="shared" si="1"/>
        <v>0</v>
      </c>
      <c r="J11" s="16">
        <f t="shared" si="2"/>
        <v>0</v>
      </c>
    </row>
    <row r="12" spans="1:10" x14ac:dyDescent="0.25">
      <c r="A12" s="31" t="s">
        <v>26</v>
      </c>
      <c r="B12" s="17">
        <v>48</v>
      </c>
      <c r="C12" s="17"/>
      <c r="D12" s="14">
        <v>0.5</v>
      </c>
      <c r="E12" s="55">
        <f t="shared" si="0"/>
        <v>24</v>
      </c>
      <c r="F12" s="13">
        <v>41</v>
      </c>
      <c r="G12" s="13">
        <v>13</v>
      </c>
      <c r="H12" s="17"/>
      <c r="I12" s="15">
        <f t="shared" si="1"/>
        <v>78</v>
      </c>
      <c r="J12" s="16">
        <f t="shared" si="2"/>
        <v>1579.7971428564001</v>
      </c>
    </row>
    <row r="13" spans="1:10" x14ac:dyDescent="0.25">
      <c r="A13" s="31" t="s">
        <v>68</v>
      </c>
      <c r="B13" s="13"/>
      <c r="C13" s="13"/>
      <c r="D13" s="14">
        <v>0.5</v>
      </c>
      <c r="E13" s="55">
        <f t="shared" si="0"/>
        <v>0</v>
      </c>
      <c r="F13" s="13"/>
      <c r="G13" s="13"/>
      <c r="H13" s="17"/>
      <c r="I13" s="15">
        <f t="shared" si="1"/>
        <v>0</v>
      </c>
      <c r="J13" s="16">
        <f t="shared" si="2"/>
        <v>0</v>
      </c>
    </row>
    <row r="14" spans="1:10" x14ac:dyDescent="0.25">
      <c r="A14" s="31" t="s">
        <v>55</v>
      </c>
      <c r="B14" s="13">
        <v>6</v>
      </c>
      <c r="C14" s="13"/>
      <c r="D14" s="14">
        <v>0.5</v>
      </c>
      <c r="E14" s="55">
        <f t="shared" si="0"/>
        <v>3</v>
      </c>
      <c r="F14" s="13">
        <v>4</v>
      </c>
      <c r="G14" s="13"/>
      <c r="H14" s="17"/>
      <c r="I14" s="15">
        <f t="shared" si="1"/>
        <v>7</v>
      </c>
      <c r="J14" s="16">
        <f t="shared" si="2"/>
        <v>141.77666666660002</v>
      </c>
    </row>
    <row r="15" spans="1:10" x14ac:dyDescent="0.25">
      <c r="A15" s="31" t="s">
        <v>28</v>
      </c>
      <c r="B15" s="13"/>
      <c r="C15" s="13"/>
      <c r="D15" s="14">
        <v>0.5</v>
      </c>
      <c r="E15" s="55">
        <f t="shared" si="0"/>
        <v>0</v>
      </c>
      <c r="F15" s="13"/>
      <c r="G15" s="13"/>
      <c r="H15" s="17"/>
      <c r="I15" s="15">
        <f t="shared" si="1"/>
        <v>0</v>
      </c>
      <c r="J15" s="16">
        <f t="shared" si="2"/>
        <v>0</v>
      </c>
    </row>
    <row r="16" spans="1:10" x14ac:dyDescent="0.25">
      <c r="A16" s="31" t="s">
        <v>35</v>
      </c>
      <c r="B16" s="13">
        <v>5</v>
      </c>
      <c r="C16" s="13">
        <v>6</v>
      </c>
      <c r="D16" s="14">
        <v>0.5</v>
      </c>
      <c r="E16" s="55">
        <f t="shared" si="0"/>
        <v>5.5</v>
      </c>
      <c r="F16" s="13">
        <v>2</v>
      </c>
      <c r="G16" s="13">
        <v>1</v>
      </c>
      <c r="H16" s="17"/>
      <c r="I16" s="15">
        <f t="shared" si="1"/>
        <v>8.5</v>
      </c>
      <c r="J16" s="16">
        <f t="shared" si="2"/>
        <v>172.1573809523</v>
      </c>
    </row>
    <row r="17" spans="1:10" x14ac:dyDescent="0.25">
      <c r="A17" s="31" t="s">
        <v>36</v>
      </c>
      <c r="B17" s="13">
        <v>14</v>
      </c>
      <c r="C17" s="13"/>
      <c r="D17" s="14">
        <v>0.5</v>
      </c>
      <c r="E17" s="55">
        <f t="shared" si="0"/>
        <v>7</v>
      </c>
      <c r="F17" s="13"/>
      <c r="G17" s="13">
        <v>8</v>
      </c>
      <c r="H17" s="17"/>
      <c r="I17" s="15">
        <f t="shared" si="1"/>
        <v>15</v>
      </c>
      <c r="J17" s="16">
        <f t="shared" si="2"/>
        <v>303.80714285700003</v>
      </c>
    </row>
    <row r="18" spans="1:10" x14ac:dyDescent="0.25">
      <c r="A18" s="31" t="s">
        <v>32</v>
      </c>
      <c r="B18" s="13">
        <v>2</v>
      </c>
      <c r="C18" s="13">
        <v>4</v>
      </c>
      <c r="D18" s="14">
        <v>0.5</v>
      </c>
      <c r="E18" s="55">
        <f t="shared" si="0"/>
        <v>3</v>
      </c>
      <c r="F18" s="13">
        <v>2</v>
      </c>
      <c r="G18" s="13"/>
      <c r="H18" s="17">
        <v>2</v>
      </c>
      <c r="I18" s="15">
        <f t="shared" si="1"/>
        <v>7</v>
      </c>
      <c r="J18" s="16">
        <f t="shared" si="2"/>
        <v>141.77666666660002</v>
      </c>
    </row>
    <row r="19" spans="1:10" x14ac:dyDescent="0.25">
      <c r="A19" s="31" t="s">
        <v>50</v>
      </c>
      <c r="B19" s="13">
        <v>65</v>
      </c>
      <c r="C19" s="13">
        <v>3</v>
      </c>
      <c r="D19" s="14">
        <v>0.5</v>
      </c>
      <c r="E19" s="55">
        <f t="shared" si="0"/>
        <v>34</v>
      </c>
      <c r="F19" s="13">
        <v>21</v>
      </c>
      <c r="G19" s="13">
        <v>3</v>
      </c>
      <c r="H19" s="17">
        <v>11</v>
      </c>
      <c r="I19" s="15">
        <f t="shared" si="1"/>
        <v>69</v>
      </c>
      <c r="J19" s="16">
        <f t="shared" si="2"/>
        <v>1397.5128571422001</v>
      </c>
    </row>
    <row r="20" spans="1:10" x14ac:dyDescent="0.25">
      <c r="A20" s="31" t="s">
        <v>31</v>
      </c>
      <c r="B20" s="13">
        <v>38</v>
      </c>
      <c r="C20" s="13">
        <v>12</v>
      </c>
      <c r="D20" s="14">
        <v>0.5</v>
      </c>
      <c r="E20" s="55">
        <f t="shared" si="0"/>
        <v>25</v>
      </c>
      <c r="F20" s="13"/>
      <c r="G20" s="13">
        <v>16</v>
      </c>
      <c r="H20" s="17"/>
      <c r="I20" s="15">
        <f t="shared" si="1"/>
        <v>41</v>
      </c>
      <c r="J20" s="16">
        <f t="shared" si="2"/>
        <v>830.40619047580003</v>
      </c>
    </row>
    <row r="21" spans="1:10" x14ac:dyDescent="0.25">
      <c r="A21" s="31" t="s">
        <v>51</v>
      </c>
      <c r="B21" s="13"/>
      <c r="C21" s="13"/>
      <c r="D21" s="14">
        <v>0.5</v>
      </c>
      <c r="E21" s="55">
        <f t="shared" si="0"/>
        <v>0</v>
      </c>
      <c r="F21" s="13"/>
      <c r="G21" s="13"/>
      <c r="H21" s="17"/>
      <c r="I21" s="15">
        <f t="shared" si="1"/>
        <v>0</v>
      </c>
      <c r="J21" s="16">
        <f t="shared" si="2"/>
        <v>0</v>
      </c>
    </row>
    <row r="22" spans="1:10" x14ac:dyDescent="0.25">
      <c r="A22" s="31" t="s">
        <v>34</v>
      </c>
      <c r="B22" s="13">
        <v>2</v>
      </c>
      <c r="C22" s="13"/>
      <c r="D22" s="14">
        <v>0.5</v>
      </c>
      <c r="E22" s="55">
        <f t="shared" si="0"/>
        <v>1</v>
      </c>
      <c r="F22" s="13">
        <v>1</v>
      </c>
      <c r="G22" s="13"/>
      <c r="H22" s="17"/>
      <c r="I22" s="15">
        <f t="shared" si="1"/>
        <v>2</v>
      </c>
      <c r="J22" s="16">
        <f t="shared" si="2"/>
        <v>40.507619047600002</v>
      </c>
    </row>
    <row r="23" spans="1:10" x14ac:dyDescent="0.25">
      <c r="A23" s="31" t="s">
        <v>52</v>
      </c>
      <c r="B23" s="13"/>
      <c r="C23" s="13">
        <v>6</v>
      </c>
      <c r="D23" s="14">
        <v>0.5</v>
      </c>
      <c r="E23" s="55">
        <f t="shared" si="0"/>
        <v>3</v>
      </c>
      <c r="F23" s="13"/>
      <c r="G23" s="13"/>
      <c r="H23" s="17"/>
      <c r="I23" s="15">
        <f t="shared" si="1"/>
        <v>3</v>
      </c>
      <c r="J23" s="16">
        <f t="shared" si="2"/>
        <v>60.761428571400003</v>
      </c>
    </row>
    <row r="24" spans="1:10" x14ac:dyDescent="0.25">
      <c r="A24" s="31" t="s">
        <v>39</v>
      </c>
      <c r="B24" s="13">
        <v>3</v>
      </c>
      <c r="C24" s="13">
        <v>8</v>
      </c>
      <c r="D24" s="14">
        <v>0.5</v>
      </c>
      <c r="E24" s="55">
        <f t="shared" si="0"/>
        <v>5.5</v>
      </c>
      <c r="F24" s="13">
        <v>1</v>
      </c>
      <c r="G24" s="13"/>
      <c r="H24" s="17"/>
      <c r="I24" s="15">
        <f t="shared" si="1"/>
        <v>6.5</v>
      </c>
      <c r="J24" s="16">
        <f t="shared" si="2"/>
        <v>131.6497619047</v>
      </c>
    </row>
    <row r="25" spans="1:10" x14ac:dyDescent="0.25">
      <c r="A25" s="31" t="s">
        <v>49</v>
      </c>
      <c r="B25" s="13">
        <v>3</v>
      </c>
      <c r="C25" s="13"/>
      <c r="D25" s="14">
        <v>0.5</v>
      </c>
      <c r="E25" s="55">
        <f t="shared" si="0"/>
        <v>1.5</v>
      </c>
      <c r="F25" s="13"/>
      <c r="G25" s="13"/>
      <c r="H25" s="17"/>
      <c r="I25" s="15">
        <f t="shared" si="1"/>
        <v>1.5</v>
      </c>
      <c r="J25" s="16">
        <f t="shared" si="2"/>
        <v>30.380714285700002</v>
      </c>
    </row>
    <row r="26" spans="1:10" x14ac:dyDescent="0.25">
      <c r="A26" s="31" t="s">
        <v>33</v>
      </c>
      <c r="B26" s="13">
        <v>30</v>
      </c>
      <c r="C26" s="13"/>
      <c r="D26" s="14">
        <v>0.5</v>
      </c>
      <c r="E26" s="55">
        <f t="shared" si="0"/>
        <v>15</v>
      </c>
      <c r="F26" s="13">
        <v>3</v>
      </c>
      <c r="G26" s="13">
        <v>9</v>
      </c>
      <c r="H26" s="17">
        <v>1</v>
      </c>
      <c r="I26" s="15">
        <f t="shared" si="1"/>
        <v>28</v>
      </c>
      <c r="J26" s="16">
        <f t="shared" si="2"/>
        <v>567.10666666640009</v>
      </c>
    </row>
    <row r="27" spans="1:10" x14ac:dyDescent="0.25">
      <c r="A27" s="31" t="s">
        <v>40</v>
      </c>
      <c r="B27" s="13">
        <v>30</v>
      </c>
      <c r="C27" s="13">
        <v>9</v>
      </c>
      <c r="D27" s="14">
        <v>0.5</v>
      </c>
      <c r="E27" s="55">
        <f t="shared" si="0"/>
        <v>19.5</v>
      </c>
      <c r="F27" s="13"/>
      <c r="G27" s="13">
        <v>8</v>
      </c>
      <c r="H27" s="17"/>
      <c r="I27" s="15">
        <f t="shared" si="1"/>
        <v>27.5</v>
      </c>
      <c r="J27" s="16">
        <f t="shared" si="2"/>
        <v>556.97976190450004</v>
      </c>
    </row>
    <row r="28" spans="1:10" x14ac:dyDescent="0.25">
      <c r="A28" s="31" t="s">
        <v>42</v>
      </c>
      <c r="B28" s="13">
        <v>7</v>
      </c>
      <c r="C28" s="13">
        <v>4</v>
      </c>
      <c r="D28" s="14">
        <v>0.5</v>
      </c>
      <c r="E28" s="55">
        <f t="shared" si="0"/>
        <v>5.5</v>
      </c>
      <c r="F28" s="13">
        <v>4</v>
      </c>
      <c r="G28" s="13"/>
      <c r="H28" s="17"/>
      <c r="I28" s="15">
        <f t="shared" si="1"/>
        <v>9.5</v>
      </c>
      <c r="J28" s="16">
        <f t="shared" si="2"/>
        <v>192.41119047610002</v>
      </c>
    </row>
    <row r="29" spans="1:10" x14ac:dyDescent="0.25">
      <c r="A29" s="31" t="s">
        <v>43</v>
      </c>
      <c r="B29" s="17"/>
      <c r="C29" s="17"/>
      <c r="D29" s="14">
        <v>0.5</v>
      </c>
      <c r="E29" s="55">
        <f t="shared" si="0"/>
        <v>0</v>
      </c>
      <c r="F29" s="13">
        <v>26</v>
      </c>
      <c r="G29" s="13"/>
      <c r="H29" s="17">
        <v>10</v>
      </c>
      <c r="I29" s="15">
        <f t="shared" si="1"/>
        <v>36</v>
      </c>
      <c r="J29" s="16">
        <f t="shared" si="2"/>
        <v>729.13714285679998</v>
      </c>
    </row>
    <row r="30" spans="1:10" x14ac:dyDescent="0.25">
      <c r="A30" s="31" t="s">
        <v>56</v>
      </c>
      <c r="B30" s="13">
        <v>16</v>
      </c>
      <c r="C30" s="13">
        <v>22</v>
      </c>
      <c r="D30" s="14">
        <v>0.5</v>
      </c>
      <c r="E30" s="55">
        <f t="shared" si="0"/>
        <v>19</v>
      </c>
      <c r="F30" s="13">
        <v>14</v>
      </c>
      <c r="G30" s="13">
        <v>9</v>
      </c>
      <c r="H30" s="17">
        <v>5</v>
      </c>
      <c r="I30" s="15">
        <f t="shared" si="1"/>
        <v>47</v>
      </c>
      <c r="J30" s="16">
        <f t="shared" si="2"/>
        <v>951.92904761860007</v>
      </c>
    </row>
    <row r="31" spans="1:10" x14ac:dyDescent="0.25">
      <c r="A31" s="31" t="s">
        <v>44</v>
      </c>
      <c r="B31" s="13">
        <v>17</v>
      </c>
      <c r="C31" s="13">
        <v>13</v>
      </c>
      <c r="D31" s="14">
        <v>0.5</v>
      </c>
      <c r="E31" s="55">
        <f t="shared" si="0"/>
        <v>15</v>
      </c>
      <c r="F31" s="13"/>
      <c r="G31" s="13"/>
      <c r="H31" s="17"/>
      <c r="I31" s="15">
        <f t="shared" si="1"/>
        <v>15</v>
      </c>
      <c r="J31" s="16">
        <f t="shared" si="2"/>
        <v>303.80714285700003</v>
      </c>
    </row>
    <row r="32" spans="1:10" x14ac:dyDescent="0.25">
      <c r="A32" s="31" t="s">
        <v>53</v>
      </c>
      <c r="B32" s="13">
        <v>56</v>
      </c>
      <c r="C32" s="13">
        <v>8</v>
      </c>
      <c r="D32" s="14">
        <v>0.5</v>
      </c>
      <c r="E32" s="55">
        <f t="shared" si="0"/>
        <v>32</v>
      </c>
      <c r="F32" s="13">
        <v>38</v>
      </c>
      <c r="G32" s="13">
        <v>15</v>
      </c>
      <c r="H32" s="17"/>
      <c r="I32" s="15">
        <f t="shared" si="1"/>
        <v>85</v>
      </c>
      <c r="J32" s="16">
        <f t="shared" si="2"/>
        <v>1721.5738095230001</v>
      </c>
    </row>
    <row r="33" spans="1:10" x14ac:dyDescent="0.25">
      <c r="A33" s="31" t="s">
        <v>45</v>
      </c>
      <c r="B33" s="13">
        <v>9</v>
      </c>
      <c r="C33" s="13">
        <v>31</v>
      </c>
      <c r="D33" s="14">
        <v>0.5</v>
      </c>
      <c r="E33" s="55">
        <f t="shared" si="0"/>
        <v>20</v>
      </c>
      <c r="F33" s="13">
        <v>7</v>
      </c>
      <c r="G33" s="13">
        <v>5</v>
      </c>
      <c r="H33" s="17"/>
      <c r="I33" s="15">
        <f t="shared" si="1"/>
        <v>32</v>
      </c>
      <c r="J33" s="16">
        <f t="shared" si="2"/>
        <v>648.12190476160004</v>
      </c>
    </row>
    <row r="34" spans="1:10" x14ac:dyDescent="0.25">
      <c r="A34" s="31" t="s">
        <v>54</v>
      </c>
      <c r="B34" s="13">
        <v>6</v>
      </c>
      <c r="C34" s="13">
        <v>3</v>
      </c>
      <c r="D34" s="14">
        <v>0.5</v>
      </c>
      <c r="E34" s="55">
        <f t="shared" si="0"/>
        <v>4.5</v>
      </c>
      <c r="F34" s="13"/>
      <c r="G34" s="13">
        <v>3</v>
      </c>
      <c r="H34" s="17">
        <v>3</v>
      </c>
      <c r="I34" s="15">
        <f t="shared" si="1"/>
        <v>10.5</v>
      </c>
      <c r="J34" s="16">
        <f t="shared" si="2"/>
        <v>212.6649999999</v>
      </c>
    </row>
    <row r="35" spans="1:10" x14ac:dyDescent="0.25">
      <c r="A35" s="31" t="s">
        <v>47</v>
      </c>
      <c r="B35" s="13"/>
      <c r="C35" s="13"/>
      <c r="D35" s="14">
        <v>0.5</v>
      </c>
      <c r="E35" s="55">
        <f t="shared" si="0"/>
        <v>0</v>
      </c>
      <c r="F35" s="13"/>
      <c r="G35" s="13"/>
      <c r="H35" s="17"/>
      <c r="I35" s="15">
        <f t="shared" si="1"/>
        <v>0</v>
      </c>
      <c r="J35" s="16">
        <f t="shared" si="2"/>
        <v>0</v>
      </c>
    </row>
    <row r="36" spans="1:10" x14ac:dyDescent="0.25">
      <c r="A36" s="31" t="s">
        <v>48</v>
      </c>
      <c r="B36" s="13">
        <v>1</v>
      </c>
      <c r="C36" s="13"/>
      <c r="D36" s="14">
        <v>0.5</v>
      </c>
      <c r="E36" s="55">
        <f t="shared" si="0"/>
        <v>0.5</v>
      </c>
      <c r="F36" s="13"/>
      <c r="G36" s="13"/>
      <c r="H36" s="17"/>
      <c r="I36" s="15">
        <f t="shared" si="1"/>
        <v>0.5</v>
      </c>
      <c r="J36" s="16">
        <f t="shared" si="2"/>
        <v>10.126904761900001</v>
      </c>
    </row>
    <row r="37" spans="1:10" x14ac:dyDescent="0.25">
      <c r="A37" s="31" t="s">
        <v>1</v>
      </c>
      <c r="B37" s="13">
        <v>38</v>
      </c>
      <c r="C37" s="13"/>
      <c r="D37" s="14">
        <v>0.5</v>
      </c>
      <c r="E37" s="55">
        <f t="shared" si="0"/>
        <v>19</v>
      </c>
      <c r="F37" s="13">
        <v>2</v>
      </c>
      <c r="G37" s="13">
        <v>3</v>
      </c>
      <c r="H37" s="17">
        <v>3</v>
      </c>
      <c r="I37" s="15">
        <f t="shared" si="1"/>
        <v>27</v>
      </c>
      <c r="J37" s="16">
        <f t="shared" si="2"/>
        <v>546.85285714259999</v>
      </c>
    </row>
    <row r="38" spans="1:10" x14ac:dyDescent="0.25">
      <c r="A38" s="31" t="s">
        <v>2</v>
      </c>
      <c r="B38" s="13"/>
      <c r="C38" s="13"/>
      <c r="D38" s="14">
        <v>0.5</v>
      </c>
      <c r="E38" s="55">
        <f t="shared" si="0"/>
        <v>0</v>
      </c>
      <c r="F38" s="13"/>
      <c r="G38" s="13"/>
      <c r="H38" s="17"/>
      <c r="I38" s="15">
        <f t="shared" si="1"/>
        <v>0</v>
      </c>
      <c r="J38" s="16">
        <f t="shared" si="2"/>
        <v>0</v>
      </c>
    </row>
    <row r="39" spans="1:10" x14ac:dyDescent="0.25">
      <c r="A39" s="31" t="s">
        <v>0</v>
      </c>
      <c r="B39" s="13">
        <v>11</v>
      </c>
      <c r="C39" s="13">
        <v>2</v>
      </c>
      <c r="D39" s="14">
        <v>0.5</v>
      </c>
      <c r="E39" s="55">
        <f t="shared" si="0"/>
        <v>6.5</v>
      </c>
      <c r="F39" s="13">
        <v>8</v>
      </c>
      <c r="G39" s="13"/>
      <c r="H39" s="17"/>
      <c r="I39" s="15">
        <f t="shared" si="1"/>
        <v>14.5</v>
      </c>
      <c r="J39" s="16">
        <f t="shared" si="2"/>
        <v>293.68023809510004</v>
      </c>
    </row>
    <row r="40" spans="1:10" x14ac:dyDescent="0.25">
      <c r="A40" s="31" t="s">
        <v>69</v>
      </c>
      <c r="B40" s="13">
        <v>10</v>
      </c>
      <c r="C40" s="13">
        <v>6</v>
      </c>
      <c r="D40" s="14">
        <v>0.5</v>
      </c>
      <c r="E40" s="55">
        <f t="shared" si="0"/>
        <v>8</v>
      </c>
      <c r="F40" s="13">
        <v>1</v>
      </c>
      <c r="G40" s="13">
        <v>3</v>
      </c>
      <c r="H40" s="17"/>
      <c r="I40" s="15">
        <f t="shared" si="1"/>
        <v>12</v>
      </c>
      <c r="J40" s="16">
        <f t="shared" si="2"/>
        <v>243.04571428560001</v>
      </c>
    </row>
    <row r="41" spans="1:10" x14ac:dyDescent="0.25">
      <c r="A41" s="31" t="s">
        <v>128</v>
      </c>
      <c r="B41" s="13">
        <v>30</v>
      </c>
      <c r="C41" s="13"/>
      <c r="D41" s="14">
        <v>0.5</v>
      </c>
      <c r="E41" s="55">
        <f t="shared" si="0"/>
        <v>15</v>
      </c>
      <c r="F41" s="13">
        <v>7</v>
      </c>
      <c r="G41" s="13">
        <v>10</v>
      </c>
      <c r="H41" s="17">
        <v>2</v>
      </c>
      <c r="I41" s="15">
        <f t="shared" si="1"/>
        <v>34</v>
      </c>
      <c r="J41" s="16">
        <f t="shared" si="2"/>
        <v>688.62952380920001</v>
      </c>
    </row>
    <row r="42" spans="1:10" x14ac:dyDescent="0.25">
      <c r="A42" s="31" t="s">
        <v>6</v>
      </c>
      <c r="B42" s="13">
        <v>5</v>
      </c>
      <c r="C42" s="13">
        <v>7</v>
      </c>
      <c r="D42" s="14">
        <v>0.5</v>
      </c>
      <c r="E42" s="55">
        <f t="shared" si="0"/>
        <v>6</v>
      </c>
      <c r="F42" s="13">
        <v>2</v>
      </c>
      <c r="G42" s="13"/>
      <c r="H42" s="17">
        <v>2</v>
      </c>
      <c r="I42" s="15">
        <f t="shared" si="1"/>
        <v>10</v>
      </c>
      <c r="J42" s="16">
        <f t="shared" si="2"/>
        <v>202.53809523800001</v>
      </c>
    </row>
    <row r="43" spans="1:10" x14ac:dyDescent="0.25">
      <c r="A43" s="31" t="s">
        <v>7</v>
      </c>
      <c r="B43" s="13"/>
      <c r="C43" s="13"/>
      <c r="D43" s="14">
        <v>0.5</v>
      </c>
      <c r="E43" s="55">
        <f t="shared" si="0"/>
        <v>0</v>
      </c>
      <c r="F43" s="13"/>
      <c r="G43" s="13"/>
      <c r="H43" s="17"/>
      <c r="I43" s="15">
        <f t="shared" si="1"/>
        <v>0</v>
      </c>
      <c r="J43" s="16">
        <f t="shared" si="2"/>
        <v>0</v>
      </c>
    </row>
    <row r="44" spans="1:10" x14ac:dyDescent="0.25">
      <c r="A44" s="31" t="s">
        <v>71</v>
      </c>
      <c r="B44" s="13">
        <v>2</v>
      </c>
      <c r="C44" s="13"/>
      <c r="D44" s="14">
        <v>0.5</v>
      </c>
      <c r="E44" s="55">
        <f t="shared" si="0"/>
        <v>1</v>
      </c>
      <c r="F44" s="13"/>
      <c r="G44" s="13"/>
      <c r="H44" s="17"/>
      <c r="I44" s="15">
        <f t="shared" si="1"/>
        <v>1</v>
      </c>
      <c r="J44" s="16">
        <f t="shared" si="2"/>
        <v>20.253809523800001</v>
      </c>
    </row>
    <row r="45" spans="1:10" x14ac:dyDescent="0.25">
      <c r="A45" s="31" t="s">
        <v>9</v>
      </c>
      <c r="B45" s="13"/>
      <c r="C45" s="13"/>
      <c r="D45" s="14">
        <v>0.5</v>
      </c>
      <c r="E45" s="55">
        <f t="shared" si="0"/>
        <v>0</v>
      </c>
      <c r="F45" s="13"/>
      <c r="G45" s="13"/>
      <c r="H45" s="17"/>
      <c r="I45" s="15">
        <f t="shared" si="1"/>
        <v>0</v>
      </c>
      <c r="J45" s="16">
        <f t="shared" si="2"/>
        <v>0</v>
      </c>
    </row>
    <row r="46" spans="1:10" x14ac:dyDescent="0.25">
      <c r="A46" s="31" t="s">
        <v>10</v>
      </c>
      <c r="B46" s="13">
        <v>25</v>
      </c>
      <c r="C46" s="13">
        <v>8</v>
      </c>
      <c r="D46" s="14">
        <v>0.5</v>
      </c>
      <c r="E46" s="55">
        <f t="shared" si="0"/>
        <v>16.5</v>
      </c>
      <c r="F46" s="13">
        <v>10</v>
      </c>
      <c r="G46" s="13">
        <v>1</v>
      </c>
      <c r="H46" s="17"/>
      <c r="I46" s="15">
        <f t="shared" si="1"/>
        <v>27.5</v>
      </c>
      <c r="J46" s="16">
        <f t="shared" si="2"/>
        <v>556.97976190450004</v>
      </c>
    </row>
    <row r="47" spans="1:10" x14ac:dyDescent="0.25">
      <c r="A47" s="31" t="s">
        <v>92</v>
      </c>
      <c r="B47" s="13"/>
      <c r="C47" s="13"/>
      <c r="D47" s="14">
        <v>0.5</v>
      </c>
      <c r="E47" s="55">
        <f t="shared" si="0"/>
        <v>0</v>
      </c>
      <c r="F47" s="13"/>
      <c r="G47" s="13"/>
      <c r="H47" s="17"/>
      <c r="I47" s="15">
        <f t="shared" si="1"/>
        <v>0</v>
      </c>
      <c r="J47" s="16">
        <f t="shared" si="2"/>
        <v>0</v>
      </c>
    </row>
    <row r="48" spans="1:10" x14ac:dyDescent="0.25">
      <c r="A48" s="31" t="s">
        <v>72</v>
      </c>
      <c r="B48" s="13">
        <v>19</v>
      </c>
      <c r="C48" s="13">
        <v>11</v>
      </c>
      <c r="D48" s="14">
        <v>0.5</v>
      </c>
      <c r="E48" s="55">
        <f t="shared" si="0"/>
        <v>15</v>
      </c>
      <c r="F48" s="13">
        <v>12</v>
      </c>
      <c r="G48" s="13">
        <v>9</v>
      </c>
      <c r="H48" s="17">
        <v>11</v>
      </c>
      <c r="I48" s="15">
        <f t="shared" si="1"/>
        <v>47</v>
      </c>
      <c r="J48" s="16">
        <f t="shared" si="2"/>
        <v>951.92904761860007</v>
      </c>
    </row>
    <row r="49" spans="1:10" x14ac:dyDescent="0.25">
      <c r="A49" s="31" t="s">
        <v>11</v>
      </c>
      <c r="B49" s="13">
        <v>20</v>
      </c>
      <c r="C49" s="13"/>
      <c r="D49" s="14">
        <v>0.5</v>
      </c>
      <c r="E49" s="55">
        <f t="shared" si="0"/>
        <v>10</v>
      </c>
      <c r="F49" s="13">
        <v>13</v>
      </c>
      <c r="G49" s="13"/>
      <c r="H49" s="17"/>
      <c r="I49" s="15">
        <f t="shared" si="1"/>
        <v>23</v>
      </c>
      <c r="J49" s="16">
        <f t="shared" si="2"/>
        <v>465.83761904740004</v>
      </c>
    </row>
    <row r="50" spans="1:10" x14ac:dyDescent="0.25">
      <c r="A50" s="31" t="s">
        <v>73</v>
      </c>
      <c r="B50" s="13"/>
      <c r="C50" s="13"/>
      <c r="D50" s="14">
        <v>0.5</v>
      </c>
      <c r="E50" s="55">
        <f t="shared" si="0"/>
        <v>0</v>
      </c>
      <c r="F50" s="13"/>
      <c r="G50" s="17"/>
      <c r="H50" s="17"/>
      <c r="I50" s="15">
        <f t="shared" si="1"/>
        <v>0</v>
      </c>
      <c r="J50" s="16">
        <f t="shared" si="2"/>
        <v>0</v>
      </c>
    </row>
    <row r="51" spans="1:10" x14ac:dyDescent="0.25">
      <c r="A51" s="31" t="s">
        <v>15</v>
      </c>
      <c r="B51" s="17"/>
      <c r="C51" s="17"/>
      <c r="D51" s="14">
        <v>0.5</v>
      </c>
      <c r="E51" s="55">
        <f t="shared" si="0"/>
        <v>0</v>
      </c>
      <c r="F51" s="17"/>
      <c r="G51" s="17"/>
      <c r="H51" s="17"/>
      <c r="I51" s="15">
        <f t="shared" si="1"/>
        <v>0</v>
      </c>
      <c r="J51" s="16">
        <f t="shared" si="2"/>
        <v>0</v>
      </c>
    </row>
    <row r="52" spans="1:10" x14ac:dyDescent="0.25">
      <c r="A52" s="31" t="s">
        <v>16</v>
      </c>
      <c r="B52" s="17">
        <v>46</v>
      </c>
      <c r="C52" s="17"/>
      <c r="D52" s="14">
        <v>0.5</v>
      </c>
      <c r="E52" s="55">
        <f t="shared" si="0"/>
        <v>23</v>
      </c>
      <c r="F52" s="17">
        <v>54</v>
      </c>
      <c r="G52" s="17">
        <v>51</v>
      </c>
      <c r="H52" s="17">
        <v>1</v>
      </c>
      <c r="I52" s="15">
        <f t="shared" si="1"/>
        <v>129</v>
      </c>
      <c r="J52" s="16">
        <f t="shared" si="2"/>
        <v>2612.7414285702002</v>
      </c>
    </row>
    <row r="53" spans="1:10" x14ac:dyDescent="0.25">
      <c r="A53" s="31" t="s">
        <v>74</v>
      </c>
      <c r="B53" s="54">
        <v>3</v>
      </c>
      <c r="C53" s="54"/>
      <c r="D53" s="14">
        <v>0.5</v>
      </c>
      <c r="E53" s="55">
        <f t="shared" si="0"/>
        <v>1.5</v>
      </c>
      <c r="F53" s="54"/>
      <c r="G53" s="17"/>
      <c r="H53" s="54"/>
      <c r="I53" s="15">
        <f t="shared" si="1"/>
        <v>1.5</v>
      </c>
      <c r="J53" s="16">
        <f t="shared" si="2"/>
        <v>30.380714285700002</v>
      </c>
    </row>
    <row r="54" spans="1:10" x14ac:dyDescent="0.25">
      <c r="A54" s="31" t="s">
        <v>75</v>
      </c>
      <c r="B54" s="54"/>
      <c r="C54" s="54"/>
      <c r="D54" s="14">
        <v>0.5</v>
      </c>
      <c r="E54" s="55">
        <f t="shared" si="0"/>
        <v>0</v>
      </c>
      <c r="F54" s="54"/>
      <c r="G54" s="17"/>
      <c r="H54" s="54"/>
      <c r="I54" s="15">
        <f t="shared" si="1"/>
        <v>0</v>
      </c>
      <c r="J54" s="16">
        <f t="shared" si="2"/>
        <v>0</v>
      </c>
    </row>
    <row r="55" spans="1:10" x14ac:dyDescent="0.25">
      <c r="A55" s="31" t="s">
        <v>18</v>
      </c>
      <c r="B55" s="54"/>
      <c r="C55" s="54"/>
      <c r="D55" s="14">
        <v>0.5</v>
      </c>
      <c r="E55" s="55">
        <f t="shared" si="0"/>
        <v>0</v>
      </c>
      <c r="F55" s="54"/>
      <c r="G55" s="17"/>
      <c r="H55" s="54"/>
      <c r="I55" s="15">
        <f t="shared" si="1"/>
        <v>0</v>
      </c>
      <c r="J55" s="16">
        <f t="shared" si="2"/>
        <v>0</v>
      </c>
    </row>
    <row r="56" spans="1:10" x14ac:dyDescent="0.25">
      <c r="A56" s="31" t="s">
        <v>19</v>
      </c>
      <c r="B56" s="54">
        <v>6</v>
      </c>
      <c r="C56" s="54">
        <v>3</v>
      </c>
      <c r="D56" s="14">
        <v>0.5</v>
      </c>
      <c r="E56" s="55">
        <f t="shared" si="0"/>
        <v>4.5</v>
      </c>
      <c r="F56" s="54"/>
      <c r="G56" s="17"/>
      <c r="H56" s="54"/>
      <c r="I56" s="15">
        <f t="shared" si="1"/>
        <v>4.5</v>
      </c>
      <c r="J56" s="16">
        <f t="shared" si="2"/>
        <v>91.142142857099998</v>
      </c>
    </row>
    <row r="57" spans="1:10" x14ac:dyDescent="0.25">
      <c r="A57" s="31" t="s">
        <v>76</v>
      </c>
      <c r="B57" s="54"/>
      <c r="C57" s="54"/>
      <c r="D57" s="14">
        <v>0.5</v>
      </c>
      <c r="E57" s="55">
        <f t="shared" si="0"/>
        <v>0</v>
      </c>
      <c r="F57" s="54">
        <v>59</v>
      </c>
      <c r="G57" s="17">
        <v>3</v>
      </c>
      <c r="H57" s="54">
        <v>1</v>
      </c>
      <c r="I57" s="15">
        <f t="shared" si="1"/>
        <v>63</v>
      </c>
      <c r="J57" s="16">
        <f t="shared" si="2"/>
        <v>1275.9899999994</v>
      </c>
    </row>
    <row r="58" spans="1:10" x14ac:dyDescent="0.25">
      <c r="A58" s="31" t="s">
        <v>21</v>
      </c>
      <c r="B58" s="54">
        <v>16</v>
      </c>
      <c r="C58" s="54"/>
      <c r="D58" s="14">
        <v>0.5</v>
      </c>
      <c r="E58" s="55">
        <f t="shared" si="0"/>
        <v>8</v>
      </c>
      <c r="F58" s="54">
        <v>12</v>
      </c>
      <c r="G58" s="17">
        <v>12</v>
      </c>
      <c r="H58" s="54"/>
      <c r="I58" s="15">
        <f t="shared" si="1"/>
        <v>32</v>
      </c>
      <c r="J58" s="16">
        <f t="shared" si="2"/>
        <v>648.12190476160004</v>
      </c>
    </row>
    <row r="59" spans="1:10" x14ac:dyDescent="0.25">
      <c r="A59" s="31" t="s">
        <v>22</v>
      </c>
      <c r="B59" s="54"/>
      <c r="C59" s="54"/>
      <c r="D59" s="14">
        <v>0.5</v>
      </c>
      <c r="E59" s="55">
        <f t="shared" si="0"/>
        <v>0</v>
      </c>
      <c r="F59" s="54"/>
      <c r="G59" s="17"/>
      <c r="H59" s="54"/>
      <c r="I59" s="15">
        <f t="shared" si="1"/>
        <v>0</v>
      </c>
      <c r="J59" s="16">
        <f t="shared" si="2"/>
        <v>0</v>
      </c>
    </row>
    <row r="60" spans="1:10" x14ac:dyDescent="0.25">
      <c r="A60" s="31" t="s">
        <v>23</v>
      </c>
      <c r="B60" s="54">
        <v>20</v>
      </c>
      <c r="C60" s="54">
        <v>9</v>
      </c>
      <c r="D60" s="14">
        <v>0.5</v>
      </c>
      <c r="E60" s="55">
        <f t="shared" si="0"/>
        <v>14.5</v>
      </c>
      <c r="F60" s="54">
        <v>19</v>
      </c>
      <c r="G60" s="17">
        <v>6</v>
      </c>
      <c r="H60" s="54">
        <v>1</v>
      </c>
      <c r="I60" s="15">
        <f t="shared" si="1"/>
        <v>40.5</v>
      </c>
      <c r="J60" s="16">
        <f t="shared" si="2"/>
        <v>820.27928571390009</v>
      </c>
    </row>
    <row r="61" spans="1:10" x14ac:dyDescent="0.25">
      <c r="A61" s="31" t="s">
        <v>57</v>
      </c>
      <c r="B61" s="54"/>
      <c r="C61" s="54"/>
      <c r="D61" s="14">
        <v>0.5</v>
      </c>
      <c r="E61" s="55">
        <f t="shared" si="0"/>
        <v>0</v>
      </c>
      <c r="F61" s="54"/>
      <c r="G61" s="17"/>
      <c r="H61" s="54"/>
      <c r="I61" s="15">
        <f t="shared" si="1"/>
        <v>0</v>
      </c>
      <c r="J61" s="16">
        <f t="shared" si="2"/>
        <v>0</v>
      </c>
    </row>
    <row r="62" spans="1:10" x14ac:dyDescent="0.25">
      <c r="A62" s="31" t="s">
        <v>140</v>
      </c>
      <c r="B62" s="54"/>
      <c r="C62" s="54">
        <v>2</v>
      </c>
      <c r="D62" s="14">
        <v>0.5</v>
      </c>
      <c r="E62" s="55">
        <f t="shared" si="0"/>
        <v>1</v>
      </c>
      <c r="F62" s="54"/>
      <c r="G62" s="17"/>
      <c r="H62" s="54"/>
      <c r="I62" s="15">
        <f t="shared" si="1"/>
        <v>1</v>
      </c>
      <c r="J62" s="16">
        <f t="shared" si="2"/>
        <v>20.253809523800001</v>
      </c>
    </row>
    <row r="63" spans="1:10" x14ac:dyDescent="0.25">
      <c r="A63" s="31" t="s">
        <v>58</v>
      </c>
      <c r="B63" s="17">
        <v>13</v>
      </c>
      <c r="C63" s="54"/>
      <c r="D63" s="14">
        <v>0.5</v>
      </c>
      <c r="E63" s="55">
        <f t="shared" si="0"/>
        <v>6.5</v>
      </c>
      <c r="F63" s="54">
        <v>5</v>
      </c>
      <c r="G63" s="17">
        <v>3</v>
      </c>
      <c r="H63" s="54"/>
      <c r="I63" s="15">
        <f t="shared" si="1"/>
        <v>14.5</v>
      </c>
      <c r="J63" s="16">
        <f t="shared" si="2"/>
        <v>293.68023809510004</v>
      </c>
    </row>
    <row r="64" spans="1:10" x14ac:dyDescent="0.25">
      <c r="A64" s="31" t="s">
        <v>102</v>
      </c>
      <c r="B64" s="54">
        <v>65</v>
      </c>
      <c r="C64" s="54">
        <v>1</v>
      </c>
      <c r="D64" s="14">
        <v>0.5</v>
      </c>
      <c r="E64" s="55">
        <f t="shared" si="0"/>
        <v>33</v>
      </c>
      <c r="F64" s="54">
        <v>33</v>
      </c>
      <c r="G64" s="17"/>
      <c r="H64" s="54"/>
      <c r="I64" s="15">
        <f t="shared" si="1"/>
        <v>66</v>
      </c>
      <c r="J64" s="16">
        <f t="shared" si="2"/>
        <v>1336.7514285708</v>
      </c>
    </row>
    <row r="65" spans="1:10" x14ac:dyDescent="0.25">
      <c r="A65" s="31" t="s">
        <v>100</v>
      </c>
      <c r="B65" s="17">
        <v>9</v>
      </c>
      <c r="C65" s="54">
        <v>3</v>
      </c>
      <c r="D65" s="14">
        <v>0.5</v>
      </c>
      <c r="E65" s="55">
        <f t="shared" si="0"/>
        <v>6</v>
      </c>
      <c r="F65" s="54">
        <v>16</v>
      </c>
      <c r="G65" s="17"/>
      <c r="H65" s="54"/>
      <c r="I65" s="15">
        <f t="shared" si="1"/>
        <v>22</v>
      </c>
      <c r="J65" s="16">
        <f t="shared" si="2"/>
        <v>445.58380952360005</v>
      </c>
    </row>
    <row r="66" spans="1:10" x14ac:dyDescent="0.25">
      <c r="A66" s="31" t="s">
        <v>103</v>
      </c>
      <c r="B66" s="17">
        <v>8</v>
      </c>
      <c r="C66" s="17">
        <v>8</v>
      </c>
      <c r="D66" s="14">
        <v>0.5</v>
      </c>
      <c r="E66" s="55">
        <f t="shared" ref="E66:E68" si="3">(B66+C66)*D66</f>
        <v>8</v>
      </c>
      <c r="F66" s="54"/>
      <c r="G66" s="17"/>
      <c r="H66" s="54"/>
      <c r="I66" s="15">
        <f t="shared" si="1"/>
        <v>8</v>
      </c>
      <c r="J66" s="16">
        <f t="shared" si="2"/>
        <v>162.03047619040001</v>
      </c>
    </row>
    <row r="67" spans="1:10" x14ac:dyDescent="0.25">
      <c r="A67" s="31" t="s">
        <v>104</v>
      </c>
      <c r="B67" s="17"/>
      <c r="C67" s="17"/>
      <c r="D67" s="14">
        <v>0.5</v>
      </c>
      <c r="E67" s="55">
        <f t="shared" si="3"/>
        <v>0</v>
      </c>
      <c r="F67" s="54">
        <v>15</v>
      </c>
      <c r="G67" s="17"/>
      <c r="H67" s="54"/>
      <c r="I67" s="15">
        <f t="shared" ref="I67:I68" si="4">E67+F67+G67+H67</f>
        <v>15</v>
      </c>
      <c r="J67" s="16">
        <f t="shared" si="2"/>
        <v>303.80714285700003</v>
      </c>
    </row>
    <row r="68" spans="1:10" x14ac:dyDescent="0.25">
      <c r="A68" s="31" t="s">
        <v>105</v>
      </c>
      <c r="B68" s="17"/>
      <c r="C68" s="17"/>
      <c r="D68" s="14">
        <v>0.5</v>
      </c>
      <c r="E68" s="55">
        <f t="shared" si="3"/>
        <v>0</v>
      </c>
      <c r="F68" s="54">
        <v>15</v>
      </c>
      <c r="G68" s="17"/>
      <c r="H68" s="54"/>
      <c r="I68" s="15">
        <f t="shared" si="4"/>
        <v>15</v>
      </c>
      <c r="J68" s="16">
        <f t="shared" ref="J68" si="5">I68*20.2538095238</f>
        <v>303.80714285700003</v>
      </c>
    </row>
    <row r="69" spans="1:10" x14ac:dyDescent="0.25">
      <c r="F69" s="19"/>
      <c r="G69" s="56"/>
    </row>
    <row r="70" spans="1:10" x14ac:dyDescent="0.25">
      <c r="I70" s="18">
        <f>SUM(I3:I69)</f>
        <v>1218</v>
      </c>
      <c r="J70" s="16">
        <f>SUM(J3:J68)</f>
        <v>24669.139999988405</v>
      </c>
    </row>
    <row r="73" spans="1:10" x14ac:dyDescent="0.25">
      <c r="E73" s="31">
        <v>2</v>
      </c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EF56-6F53-A14A-AF59-BF0E05474B65}">
  <dimension ref="A1:H59"/>
  <sheetViews>
    <sheetView topLeftCell="A33" workbookViewId="0">
      <selection activeCell="G45" sqref="G45"/>
    </sheetView>
  </sheetViews>
  <sheetFormatPr baseColWidth="10" defaultRowHeight="19" x14ac:dyDescent="0.25"/>
  <cols>
    <col min="1" max="1" width="62.83203125" style="31" customWidth="1"/>
    <col min="5" max="5" width="16.1640625" style="30" customWidth="1"/>
    <col min="7" max="7" width="16.6640625" customWidth="1"/>
    <col min="8" max="8" width="24" style="31" customWidth="1"/>
  </cols>
  <sheetData>
    <row r="1" spans="1:8" x14ac:dyDescent="0.25">
      <c r="A1" s="62" t="s">
        <v>106</v>
      </c>
      <c r="B1" t="s">
        <v>107</v>
      </c>
      <c r="C1" t="s">
        <v>108</v>
      </c>
      <c r="E1" t="s">
        <v>89</v>
      </c>
      <c r="H1" s="31" t="s">
        <v>109</v>
      </c>
    </row>
    <row r="2" spans="1:8" x14ac:dyDescent="0.25">
      <c r="A2" s="31" t="s">
        <v>31</v>
      </c>
      <c r="B2">
        <v>100</v>
      </c>
      <c r="C2">
        <v>144</v>
      </c>
      <c r="D2">
        <f>C2*0.747172</f>
        <v>107.59276799999999</v>
      </c>
      <c r="E2">
        <v>375</v>
      </c>
      <c r="F2">
        <f>E2*0.747172</f>
        <v>280.18949999999995</v>
      </c>
      <c r="H2" s="51">
        <f>B2+D2+F2</f>
        <v>487.78226799999993</v>
      </c>
    </row>
    <row r="3" spans="1:8" x14ac:dyDescent="0.25">
      <c r="A3" s="31" t="s">
        <v>1</v>
      </c>
      <c r="B3">
        <v>200</v>
      </c>
      <c r="C3">
        <v>0</v>
      </c>
      <c r="D3">
        <f t="shared" ref="D3:D52" si="0">C3*0.747172</f>
        <v>0</v>
      </c>
      <c r="E3">
        <v>635</v>
      </c>
      <c r="F3">
        <f t="shared" ref="F3:F52" si="1">E3*0.747172</f>
        <v>474.45421999999996</v>
      </c>
      <c r="H3" s="31">
        <f t="shared" ref="H3:H52" si="2">B3+D3+F3</f>
        <v>674.45421999999996</v>
      </c>
    </row>
    <row r="4" spans="1:8" x14ac:dyDescent="0.25">
      <c r="A4" s="31" t="s">
        <v>43</v>
      </c>
      <c r="B4">
        <v>0</v>
      </c>
      <c r="D4">
        <f t="shared" si="0"/>
        <v>0</v>
      </c>
      <c r="E4">
        <v>0</v>
      </c>
      <c r="F4">
        <f t="shared" si="1"/>
        <v>0</v>
      </c>
      <c r="H4" s="31">
        <f t="shared" si="2"/>
        <v>0</v>
      </c>
    </row>
    <row r="5" spans="1:8" x14ac:dyDescent="0.25">
      <c r="A5" s="31" t="s">
        <v>27</v>
      </c>
      <c r="B5">
        <v>200</v>
      </c>
      <c r="D5">
        <f t="shared" si="0"/>
        <v>0</v>
      </c>
      <c r="E5">
        <v>324</v>
      </c>
      <c r="F5">
        <f t="shared" si="1"/>
        <v>242.08372799999998</v>
      </c>
      <c r="H5" s="31">
        <f t="shared" si="2"/>
        <v>442.08372799999995</v>
      </c>
    </row>
    <row r="6" spans="1:8" x14ac:dyDescent="0.25">
      <c r="A6" s="31" t="s">
        <v>110</v>
      </c>
      <c r="B6">
        <v>200</v>
      </c>
      <c r="C6">
        <v>206</v>
      </c>
      <c r="D6">
        <f t="shared" si="0"/>
        <v>153.91743199999999</v>
      </c>
      <c r="E6">
        <v>225</v>
      </c>
      <c r="F6">
        <f t="shared" si="1"/>
        <v>168.11369999999999</v>
      </c>
      <c r="H6" s="31">
        <f t="shared" si="2"/>
        <v>522.03113199999996</v>
      </c>
    </row>
    <row r="7" spans="1:8" x14ac:dyDescent="0.25">
      <c r="A7" s="31" t="s">
        <v>24</v>
      </c>
      <c r="B7">
        <v>200</v>
      </c>
      <c r="D7">
        <f t="shared" si="0"/>
        <v>0</v>
      </c>
      <c r="E7">
        <v>405</v>
      </c>
      <c r="F7">
        <f t="shared" si="1"/>
        <v>302.60465999999997</v>
      </c>
      <c r="H7" s="31">
        <f t="shared" si="2"/>
        <v>502.60465999999997</v>
      </c>
    </row>
    <row r="8" spans="1:8" x14ac:dyDescent="0.25">
      <c r="A8" s="31" t="s">
        <v>11</v>
      </c>
      <c r="B8">
        <v>100</v>
      </c>
      <c r="D8">
        <f t="shared" si="0"/>
        <v>0</v>
      </c>
      <c r="E8">
        <v>466</v>
      </c>
      <c r="F8">
        <f t="shared" si="1"/>
        <v>348.18215199999997</v>
      </c>
      <c r="H8" s="31">
        <f t="shared" si="2"/>
        <v>448.18215199999997</v>
      </c>
    </row>
    <row r="9" spans="1:8" x14ac:dyDescent="0.25">
      <c r="A9" s="31" t="s">
        <v>29</v>
      </c>
      <c r="B9">
        <v>200</v>
      </c>
      <c r="C9">
        <v>68</v>
      </c>
      <c r="D9">
        <f t="shared" si="0"/>
        <v>50.807695999999993</v>
      </c>
      <c r="E9">
        <v>380</v>
      </c>
      <c r="F9">
        <f t="shared" si="1"/>
        <v>283.92535999999996</v>
      </c>
      <c r="H9" s="31">
        <f t="shared" si="2"/>
        <v>534.73305599999992</v>
      </c>
    </row>
    <row r="10" spans="1:8" x14ac:dyDescent="0.25">
      <c r="A10" s="31" t="s">
        <v>35</v>
      </c>
      <c r="B10">
        <v>200</v>
      </c>
      <c r="C10">
        <v>228</v>
      </c>
      <c r="D10">
        <f t="shared" si="0"/>
        <v>170.35521599999998</v>
      </c>
      <c r="E10">
        <v>165</v>
      </c>
      <c r="F10">
        <f t="shared" si="1"/>
        <v>123.28337999999999</v>
      </c>
      <c r="H10" s="31">
        <f t="shared" si="2"/>
        <v>493.63859600000001</v>
      </c>
    </row>
    <row r="11" spans="1:8" x14ac:dyDescent="0.25">
      <c r="A11" s="31" t="s">
        <v>91</v>
      </c>
      <c r="B11">
        <v>200</v>
      </c>
      <c r="C11">
        <v>492</v>
      </c>
      <c r="D11">
        <f t="shared" si="0"/>
        <v>367.60862399999996</v>
      </c>
      <c r="E11">
        <v>650</v>
      </c>
      <c r="F11">
        <f t="shared" si="1"/>
        <v>485.66179999999997</v>
      </c>
      <c r="H11" s="31">
        <f t="shared" si="2"/>
        <v>1053.2704239999998</v>
      </c>
    </row>
    <row r="12" spans="1:8" x14ac:dyDescent="0.25">
      <c r="A12" s="31" t="s">
        <v>14</v>
      </c>
      <c r="B12">
        <v>200</v>
      </c>
      <c r="D12">
        <f t="shared" si="0"/>
        <v>0</v>
      </c>
      <c r="E12">
        <v>0</v>
      </c>
      <c r="F12">
        <f t="shared" si="1"/>
        <v>0</v>
      </c>
      <c r="H12" s="31">
        <f t="shared" si="2"/>
        <v>200</v>
      </c>
    </row>
    <row r="13" spans="1:8" x14ac:dyDescent="0.25">
      <c r="A13" s="31" t="s">
        <v>41</v>
      </c>
      <c r="B13">
        <v>200</v>
      </c>
      <c r="C13">
        <v>290</v>
      </c>
      <c r="D13">
        <f t="shared" si="0"/>
        <v>216.67988</v>
      </c>
      <c r="E13">
        <v>590</v>
      </c>
      <c r="F13">
        <f t="shared" si="1"/>
        <v>440.83147999999994</v>
      </c>
      <c r="H13" s="31">
        <f t="shared" si="2"/>
        <v>857.51135999999997</v>
      </c>
    </row>
    <row r="14" spans="1:8" x14ac:dyDescent="0.25">
      <c r="A14" s="31" t="s">
        <v>111</v>
      </c>
      <c r="B14">
        <v>200</v>
      </c>
      <c r="C14">
        <v>162</v>
      </c>
      <c r="D14">
        <f t="shared" si="0"/>
        <v>121.04186399999999</v>
      </c>
      <c r="E14">
        <v>15</v>
      </c>
      <c r="F14">
        <f t="shared" si="1"/>
        <v>11.20758</v>
      </c>
      <c r="H14" s="31">
        <f t="shared" si="2"/>
        <v>332.24944399999998</v>
      </c>
    </row>
    <row r="15" spans="1:8" x14ac:dyDescent="0.25">
      <c r="A15" s="31" t="s">
        <v>58</v>
      </c>
      <c r="B15">
        <v>200</v>
      </c>
      <c r="C15">
        <v>0</v>
      </c>
      <c r="D15">
        <f t="shared" si="0"/>
        <v>0</v>
      </c>
      <c r="E15">
        <v>150</v>
      </c>
      <c r="F15">
        <f t="shared" si="1"/>
        <v>112.07579999999999</v>
      </c>
      <c r="H15" s="31">
        <f t="shared" si="2"/>
        <v>312.07579999999996</v>
      </c>
    </row>
    <row r="16" spans="1:8" x14ac:dyDescent="0.25">
      <c r="A16" s="31" t="s">
        <v>46</v>
      </c>
      <c r="B16">
        <v>100</v>
      </c>
      <c r="C16">
        <v>136</v>
      </c>
      <c r="D16">
        <f t="shared" si="0"/>
        <v>101.61539199999999</v>
      </c>
      <c r="E16">
        <v>0</v>
      </c>
      <c r="F16">
        <f t="shared" si="1"/>
        <v>0</v>
      </c>
      <c r="H16" s="31">
        <f t="shared" si="2"/>
        <v>201.61539199999999</v>
      </c>
    </row>
    <row r="17" spans="1:8" x14ac:dyDescent="0.25">
      <c r="A17" s="31" t="s">
        <v>36</v>
      </c>
      <c r="B17">
        <v>200</v>
      </c>
      <c r="C17">
        <v>0</v>
      </c>
      <c r="D17">
        <f t="shared" si="0"/>
        <v>0</v>
      </c>
      <c r="E17">
        <v>450</v>
      </c>
      <c r="F17">
        <f t="shared" si="1"/>
        <v>336.22739999999999</v>
      </c>
      <c r="H17" s="31">
        <f t="shared" si="2"/>
        <v>536.22739999999999</v>
      </c>
    </row>
    <row r="18" spans="1:8" x14ac:dyDescent="0.25">
      <c r="A18" s="31" t="s">
        <v>54</v>
      </c>
      <c r="B18">
        <v>200</v>
      </c>
      <c r="C18">
        <v>78</v>
      </c>
      <c r="D18">
        <f t="shared" si="0"/>
        <v>58.279415999999998</v>
      </c>
      <c r="E18">
        <v>465</v>
      </c>
      <c r="F18">
        <f t="shared" si="1"/>
        <v>347.43498</v>
      </c>
      <c r="H18" s="31">
        <f t="shared" si="2"/>
        <v>605.71439599999997</v>
      </c>
    </row>
    <row r="19" spans="1:8" x14ac:dyDescent="0.25">
      <c r="A19" s="31" t="s">
        <v>10</v>
      </c>
      <c r="B19">
        <v>200</v>
      </c>
      <c r="C19">
        <v>272</v>
      </c>
      <c r="D19">
        <f t="shared" si="0"/>
        <v>203.23078399999997</v>
      </c>
      <c r="E19">
        <v>765</v>
      </c>
      <c r="F19">
        <f t="shared" si="1"/>
        <v>571.58657999999991</v>
      </c>
      <c r="H19" s="31">
        <f t="shared" si="2"/>
        <v>974.81736399999988</v>
      </c>
    </row>
    <row r="20" spans="1:8" x14ac:dyDescent="0.25">
      <c r="A20" s="31" t="s">
        <v>50</v>
      </c>
      <c r="B20">
        <v>200</v>
      </c>
      <c r="C20">
        <v>1246</v>
      </c>
      <c r="D20">
        <f t="shared" si="0"/>
        <v>930.97631199999989</v>
      </c>
      <c r="E20" s="49">
        <v>3116</v>
      </c>
      <c r="F20">
        <f t="shared" si="1"/>
        <v>2328.1879519999998</v>
      </c>
      <c r="H20" s="31">
        <f t="shared" si="2"/>
        <v>3459.1642639999995</v>
      </c>
    </row>
    <row r="21" spans="1:8" x14ac:dyDescent="0.25">
      <c r="A21" s="31" t="s">
        <v>47</v>
      </c>
      <c r="B21">
        <v>0</v>
      </c>
      <c r="C21">
        <v>0</v>
      </c>
      <c r="D21">
        <f t="shared" si="0"/>
        <v>0</v>
      </c>
      <c r="E21">
        <v>0</v>
      </c>
      <c r="F21">
        <f t="shared" si="1"/>
        <v>0</v>
      </c>
      <c r="H21" s="31">
        <f t="shared" si="2"/>
        <v>0</v>
      </c>
    </row>
    <row r="22" spans="1:8" x14ac:dyDescent="0.25">
      <c r="A22" s="31" t="s">
        <v>49</v>
      </c>
      <c r="B22">
        <v>200</v>
      </c>
      <c r="C22">
        <v>0</v>
      </c>
      <c r="D22">
        <f t="shared" si="0"/>
        <v>0</v>
      </c>
      <c r="E22">
        <v>135</v>
      </c>
      <c r="F22">
        <f t="shared" si="1"/>
        <v>100.86821999999999</v>
      </c>
      <c r="H22" s="31">
        <f t="shared" si="2"/>
        <v>300.86822000000001</v>
      </c>
    </row>
    <row r="23" spans="1:8" x14ac:dyDescent="0.25">
      <c r="A23" s="31" t="s">
        <v>25</v>
      </c>
      <c r="B23">
        <v>500</v>
      </c>
      <c r="C23">
        <v>68</v>
      </c>
      <c r="D23">
        <f t="shared" si="0"/>
        <v>50.807695999999993</v>
      </c>
      <c r="E23">
        <v>280</v>
      </c>
      <c r="F23">
        <f t="shared" si="1"/>
        <v>209.20815999999999</v>
      </c>
      <c r="H23" s="31">
        <f t="shared" si="2"/>
        <v>760.01585599999999</v>
      </c>
    </row>
    <row r="24" spans="1:8" x14ac:dyDescent="0.25">
      <c r="A24" s="31" t="s">
        <v>33</v>
      </c>
      <c r="B24">
        <v>200</v>
      </c>
      <c r="D24">
        <f t="shared" si="0"/>
        <v>0</v>
      </c>
      <c r="E24">
        <v>641</v>
      </c>
      <c r="F24">
        <f t="shared" si="1"/>
        <v>478.93725199999994</v>
      </c>
      <c r="H24" s="31">
        <f t="shared" si="2"/>
        <v>678.93725199999994</v>
      </c>
    </row>
    <row r="25" spans="1:8" x14ac:dyDescent="0.25">
      <c r="A25" s="31" t="s">
        <v>55</v>
      </c>
      <c r="B25">
        <v>200</v>
      </c>
      <c r="C25">
        <v>0</v>
      </c>
      <c r="D25">
        <f t="shared" si="0"/>
        <v>0</v>
      </c>
      <c r="E25">
        <v>210</v>
      </c>
      <c r="F25">
        <f t="shared" si="1"/>
        <v>156.90611999999999</v>
      </c>
      <c r="H25" s="31">
        <f t="shared" si="2"/>
        <v>356.90611999999999</v>
      </c>
    </row>
    <row r="26" spans="1:8" x14ac:dyDescent="0.25">
      <c r="A26" s="31" t="s">
        <v>42</v>
      </c>
      <c r="B26">
        <v>200</v>
      </c>
      <c r="C26">
        <v>144</v>
      </c>
      <c r="D26">
        <f t="shared" si="0"/>
        <v>107.59276799999999</v>
      </c>
      <c r="E26">
        <v>255</v>
      </c>
      <c r="F26">
        <f t="shared" si="1"/>
        <v>190.52885999999998</v>
      </c>
      <c r="H26" s="31">
        <f t="shared" si="2"/>
        <v>498.12162799999999</v>
      </c>
    </row>
    <row r="27" spans="1:8" x14ac:dyDescent="0.25">
      <c r="A27" s="31" t="s">
        <v>112</v>
      </c>
      <c r="B27">
        <v>200</v>
      </c>
      <c r="C27">
        <v>0</v>
      </c>
      <c r="D27">
        <f t="shared" si="0"/>
        <v>0</v>
      </c>
      <c r="E27">
        <v>822</v>
      </c>
      <c r="F27">
        <f t="shared" si="1"/>
        <v>614.17538400000001</v>
      </c>
      <c r="H27" s="31">
        <f t="shared" si="2"/>
        <v>814.17538400000001</v>
      </c>
    </row>
    <row r="28" spans="1:8" x14ac:dyDescent="0.25">
      <c r="A28" s="31" t="s">
        <v>8</v>
      </c>
      <c r="D28">
        <f t="shared" si="0"/>
        <v>0</v>
      </c>
      <c r="E28">
        <v>90</v>
      </c>
      <c r="F28">
        <f t="shared" si="1"/>
        <v>67.245480000000001</v>
      </c>
      <c r="H28" s="31">
        <f t="shared" si="2"/>
        <v>67.245480000000001</v>
      </c>
    </row>
    <row r="29" spans="1:8" x14ac:dyDescent="0.25">
      <c r="A29" s="31" t="s">
        <v>113</v>
      </c>
      <c r="C29">
        <v>518</v>
      </c>
      <c r="D29">
        <f t="shared" si="0"/>
        <v>387.03509599999995</v>
      </c>
      <c r="E29">
        <v>116.40300000000001</v>
      </c>
      <c r="F29">
        <f t="shared" si="1"/>
        <v>86.973062315999996</v>
      </c>
      <c r="H29" s="31">
        <f t="shared" si="2"/>
        <v>474.00815831599994</v>
      </c>
    </row>
    <row r="30" spans="1:8" x14ac:dyDescent="0.25">
      <c r="A30" s="31" t="s">
        <v>114</v>
      </c>
      <c r="C30">
        <v>248</v>
      </c>
      <c r="D30">
        <f t="shared" si="0"/>
        <v>185.29865599999999</v>
      </c>
      <c r="E30">
        <v>180</v>
      </c>
      <c r="F30">
        <f t="shared" si="1"/>
        <v>134.49096</v>
      </c>
      <c r="H30" s="31">
        <f t="shared" si="2"/>
        <v>319.78961600000002</v>
      </c>
    </row>
    <row r="31" spans="1:8" x14ac:dyDescent="0.25">
      <c r="A31" s="31" t="s">
        <v>115</v>
      </c>
      <c r="C31">
        <v>0</v>
      </c>
      <c r="D31">
        <f t="shared" si="0"/>
        <v>0</v>
      </c>
      <c r="E31">
        <v>565</v>
      </c>
      <c r="F31">
        <f t="shared" si="1"/>
        <v>422.15217999999999</v>
      </c>
      <c r="H31" s="31">
        <f t="shared" si="2"/>
        <v>422.15217999999999</v>
      </c>
    </row>
    <row r="32" spans="1:8" x14ac:dyDescent="0.25">
      <c r="A32" s="31" t="s">
        <v>116</v>
      </c>
      <c r="C32">
        <v>232</v>
      </c>
      <c r="D32">
        <f t="shared" si="0"/>
        <v>173.34390399999998</v>
      </c>
      <c r="E32">
        <v>90</v>
      </c>
      <c r="F32">
        <f t="shared" si="1"/>
        <v>67.245480000000001</v>
      </c>
      <c r="H32" s="31">
        <f t="shared" si="2"/>
        <v>240.589384</v>
      </c>
    </row>
    <row r="33" spans="1:8" x14ac:dyDescent="0.25">
      <c r="A33" s="31" t="s">
        <v>101</v>
      </c>
      <c r="C33">
        <v>0</v>
      </c>
      <c r="D33">
        <f t="shared" si="0"/>
        <v>0</v>
      </c>
      <c r="E33">
        <v>0</v>
      </c>
      <c r="F33">
        <f t="shared" si="1"/>
        <v>0</v>
      </c>
      <c r="H33" s="31">
        <f t="shared" si="2"/>
        <v>0</v>
      </c>
    </row>
    <row r="34" spans="1:8" x14ac:dyDescent="0.25">
      <c r="A34" s="31" t="s">
        <v>117</v>
      </c>
      <c r="C34">
        <v>90</v>
      </c>
      <c r="D34">
        <f t="shared" si="0"/>
        <v>67.245480000000001</v>
      </c>
      <c r="E34">
        <v>712</v>
      </c>
      <c r="F34">
        <f t="shared" si="1"/>
        <v>531.98646399999996</v>
      </c>
      <c r="H34" s="31">
        <f t="shared" si="2"/>
        <v>599.231944</v>
      </c>
    </row>
    <row r="35" spans="1:8" x14ac:dyDescent="0.25">
      <c r="A35" s="31" t="s">
        <v>100</v>
      </c>
      <c r="C35">
        <v>30</v>
      </c>
      <c r="D35">
        <f t="shared" si="0"/>
        <v>22.41516</v>
      </c>
      <c r="E35">
        <v>112</v>
      </c>
      <c r="F35">
        <f t="shared" si="1"/>
        <v>83.683263999999994</v>
      </c>
      <c r="H35" s="31">
        <f t="shared" si="2"/>
        <v>106.09842399999999</v>
      </c>
    </row>
    <row r="36" spans="1:8" x14ac:dyDescent="0.25">
      <c r="A36" s="31" t="s">
        <v>119</v>
      </c>
      <c r="C36">
        <v>266</v>
      </c>
      <c r="D36">
        <f t="shared" si="0"/>
        <v>198.74775199999999</v>
      </c>
      <c r="E36">
        <v>152</v>
      </c>
      <c r="F36">
        <f t="shared" si="1"/>
        <v>113.570144</v>
      </c>
      <c r="H36" s="31">
        <f t="shared" si="2"/>
        <v>312.31789600000002</v>
      </c>
    </row>
    <row r="37" spans="1:8" x14ac:dyDescent="0.25">
      <c r="A37" s="31" t="s">
        <v>120</v>
      </c>
      <c r="C37">
        <v>78</v>
      </c>
      <c r="D37">
        <f t="shared" si="0"/>
        <v>58.279415999999998</v>
      </c>
      <c r="E37">
        <v>210</v>
      </c>
      <c r="F37">
        <f t="shared" si="1"/>
        <v>156.90611999999999</v>
      </c>
      <c r="H37" s="31">
        <f t="shared" si="2"/>
        <v>215.18553599999998</v>
      </c>
    </row>
    <row r="38" spans="1:8" x14ac:dyDescent="0.25">
      <c r="A38" s="31" t="s">
        <v>143</v>
      </c>
      <c r="C38">
        <v>0</v>
      </c>
      <c r="D38">
        <f t="shared" si="0"/>
        <v>0</v>
      </c>
      <c r="E38">
        <v>60</v>
      </c>
      <c r="F38">
        <f t="shared" si="1"/>
        <v>44.83032</v>
      </c>
      <c r="H38" s="31">
        <f t="shared" si="2"/>
        <v>44.83032</v>
      </c>
    </row>
    <row r="39" spans="1:8" x14ac:dyDescent="0.25">
      <c r="A39" s="31" t="s">
        <v>121</v>
      </c>
      <c r="B39">
        <v>200</v>
      </c>
      <c r="C39">
        <v>92</v>
      </c>
      <c r="D39">
        <f t="shared" si="0"/>
        <v>68.739823999999999</v>
      </c>
      <c r="E39">
        <v>186</v>
      </c>
      <c r="F39">
        <f t="shared" si="1"/>
        <v>138.97399199999998</v>
      </c>
      <c r="H39" s="31">
        <f t="shared" si="2"/>
        <v>407.71381599999995</v>
      </c>
    </row>
    <row r="40" spans="1:8" x14ac:dyDescent="0.25">
      <c r="A40" s="31" t="s">
        <v>102</v>
      </c>
      <c r="B40">
        <v>100</v>
      </c>
      <c r="C40">
        <v>10</v>
      </c>
      <c r="D40">
        <f t="shared" si="0"/>
        <v>7.4717199999999995</v>
      </c>
      <c r="E40">
        <v>827</v>
      </c>
      <c r="F40">
        <f t="shared" si="1"/>
        <v>617.91124400000001</v>
      </c>
      <c r="H40" s="31">
        <f t="shared" si="2"/>
        <v>725.38296400000002</v>
      </c>
    </row>
    <row r="41" spans="1:8" x14ac:dyDescent="0.25">
      <c r="A41" s="31" t="s">
        <v>26</v>
      </c>
      <c r="B41">
        <v>100</v>
      </c>
      <c r="D41">
        <f t="shared" si="0"/>
        <v>0</v>
      </c>
      <c r="E41">
        <v>597</v>
      </c>
      <c r="F41">
        <f t="shared" si="1"/>
        <v>446.06168399999996</v>
      </c>
      <c r="H41" s="31">
        <f t="shared" si="2"/>
        <v>546.06168400000001</v>
      </c>
    </row>
    <row r="42" spans="1:8" x14ac:dyDescent="0.25">
      <c r="A42" s="31" t="s">
        <v>122</v>
      </c>
      <c r="B42">
        <v>100</v>
      </c>
      <c r="C42">
        <v>605</v>
      </c>
      <c r="D42">
        <f t="shared" si="0"/>
        <v>452.03905999999995</v>
      </c>
      <c r="E42">
        <v>955</v>
      </c>
      <c r="F42">
        <f t="shared" si="1"/>
        <v>713.54926</v>
      </c>
      <c r="H42" s="31">
        <f t="shared" si="2"/>
        <v>1265.5883199999998</v>
      </c>
    </row>
    <row r="43" spans="1:8" x14ac:dyDescent="0.25">
      <c r="A43" s="31" t="s">
        <v>123</v>
      </c>
      <c r="D43">
        <f t="shared" si="0"/>
        <v>0</v>
      </c>
      <c r="E43">
        <v>660</v>
      </c>
      <c r="F43">
        <f t="shared" si="1"/>
        <v>493.13351999999998</v>
      </c>
      <c r="H43" s="31">
        <f t="shared" si="2"/>
        <v>493.13351999999998</v>
      </c>
    </row>
    <row r="44" spans="1:8" x14ac:dyDescent="0.25">
      <c r="A44" s="31" t="s">
        <v>90</v>
      </c>
      <c r="C44">
        <v>210</v>
      </c>
      <c r="D44">
        <f t="shared" si="0"/>
        <v>156.90611999999999</v>
      </c>
      <c r="E44">
        <v>386</v>
      </c>
      <c r="F44">
        <f t="shared" si="1"/>
        <v>288.40839199999999</v>
      </c>
      <c r="H44" s="31">
        <f t="shared" si="2"/>
        <v>445.31451199999998</v>
      </c>
    </row>
    <row r="45" spans="1:8" x14ac:dyDescent="0.25">
      <c r="A45" s="31" t="s">
        <v>124</v>
      </c>
      <c r="C45">
        <v>68</v>
      </c>
      <c r="D45">
        <f t="shared" si="0"/>
        <v>50.807695999999993</v>
      </c>
      <c r="E45">
        <v>795</v>
      </c>
      <c r="F45">
        <f t="shared" si="1"/>
        <v>594.00173999999993</v>
      </c>
      <c r="H45" s="31">
        <f t="shared" si="2"/>
        <v>644.80943599999989</v>
      </c>
    </row>
    <row r="46" spans="1:8" x14ac:dyDescent="0.25">
      <c r="A46" s="31" t="s">
        <v>125</v>
      </c>
      <c r="B46">
        <v>100</v>
      </c>
      <c r="C46">
        <v>160</v>
      </c>
      <c r="D46">
        <f t="shared" si="0"/>
        <v>119.54751999999999</v>
      </c>
      <c r="E46">
        <v>75</v>
      </c>
      <c r="F46">
        <f t="shared" si="1"/>
        <v>56.037899999999993</v>
      </c>
      <c r="H46" s="31">
        <f t="shared" si="2"/>
        <v>275.58542</v>
      </c>
    </row>
    <row r="47" spans="1:8" x14ac:dyDescent="0.25">
      <c r="A47" s="31" t="s">
        <v>133</v>
      </c>
      <c r="B47">
        <v>200</v>
      </c>
      <c r="D47">
        <f t="shared" si="0"/>
        <v>0</v>
      </c>
      <c r="E47">
        <v>45</v>
      </c>
      <c r="F47">
        <f t="shared" si="1"/>
        <v>33.62274</v>
      </c>
      <c r="H47" s="31">
        <f t="shared" si="2"/>
        <v>233.62273999999999</v>
      </c>
    </row>
    <row r="48" spans="1:8" x14ac:dyDescent="0.25">
      <c r="A48" s="31" t="s">
        <v>126</v>
      </c>
      <c r="B48">
        <v>200</v>
      </c>
      <c r="C48">
        <v>108</v>
      </c>
      <c r="D48">
        <f t="shared" si="0"/>
        <v>80.694575999999998</v>
      </c>
      <c r="E48">
        <v>290</v>
      </c>
      <c r="F48">
        <f t="shared" si="1"/>
        <v>216.67988</v>
      </c>
      <c r="H48" s="31">
        <f t="shared" si="2"/>
        <v>497.37445600000001</v>
      </c>
    </row>
    <row r="49" spans="1:8" x14ac:dyDescent="0.25">
      <c r="A49" s="31" t="s">
        <v>144</v>
      </c>
      <c r="D49">
        <f t="shared" si="0"/>
        <v>0</v>
      </c>
      <c r="E49">
        <v>50</v>
      </c>
      <c r="F49">
        <f t="shared" si="1"/>
        <v>37.358599999999996</v>
      </c>
      <c r="H49" s="31">
        <f t="shared" si="2"/>
        <v>37.358599999999996</v>
      </c>
    </row>
    <row r="50" spans="1:8" x14ac:dyDescent="0.25">
      <c r="A50" s="31" t="s">
        <v>141</v>
      </c>
      <c r="B50">
        <v>200</v>
      </c>
      <c r="D50">
        <f t="shared" si="0"/>
        <v>0</v>
      </c>
      <c r="E50">
        <v>0</v>
      </c>
      <c r="F50">
        <f t="shared" si="1"/>
        <v>0</v>
      </c>
      <c r="H50" s="31">
        <f t="shared" si="2"/>
        <v>200</v>
      </c>
    </row>
    <row r="51" spans="1:8" x14ac:dyDescent="0.25">
      <c r="A51" s="31" t="s">
        <v>145</v>
      </c>
      <c r="C51">
        <v>20</v>
      </c>
      <c r="D51">
        <f t="shared" si="0"/>
        <v>14.943439999999999</v>
      </c>
      <c r="E51">
        <v>0</v>
      </c>
      <c r="F51">
        <f t="shared" si="1"/>
        <v>0</v>
      </c>
      <c r="H51" s="31">
        <f t="shared" si="2"/>
        <v>14.943439999999999</v>
      </c>
    </row>
    <row r="52" spans="1:8" x14ac:dyDescent="0.25">
      <c r="A52" s="31" t="s">
        <v>127</v>
      </c>
      <c r="D52">
        <f t="shared" si="0"/>
        <v>0</v>
      </c>
      <c r="E52">
        <v>45</v>
      </c>
      <c r="F52">
        <f t="shared" si="1"/>
        <v>33.62274</v>
      </c>
      <c r="H52" s="31">
        <f t="shared" si="2"/>
        <v>33.62274</v>
      </c>
    </row>
    <row r="53" spans="1:8" x14ac:dyDescent="0.25">
      <c r="E53"/>
      <c r="F53">
        <f t="shared" ref="F53" si="3">E53*0.7473</f>
        <v>0</v>
      </c>
      <c r="H53" s="31">
        <f>SUM(H2:H52)</f>
        <v>24669.140702315999</v>
      </c>
    </row>
    <row r="54" spans="1:8" x14ac:dyDescent="0.25">
      <c r="E54"/>
    </row>
    <row r="55" spans="1:8" x14ac:dyDescent="0.25">
      <c r="B55">
        <f>SUM(B2:B54)</f>
        <v>6000</v>
      </c>
      <c r="C55" t="e">
        <f>SUM(#REF!)</f>
        <v>#REF!</v>
      </c>
      <c r="D55">
        <f>SUM(D2:D54)</f>
        <v>4684.0212679999977</v>
      </c>
      <c r="E55" t="e">
        <f>SUM(#REF!)</f>
        <v>#REF!</v>
      </c>
      <c r="F55">
        <f>SUM(F2:F53)</f>
        <v>13985.119434315991</v>
      </c>
      <c r="H55" s="31">
        <f>B55+D55+F55</f>
        <v>24669.140702315988</v>
      </c>
    </row>
    <row r="56" spans="1:8" x14ac:dyDescent="0.25">
      <c r="E56"/>
    </row>
    <row r="57" spans="1:8" x14ac:dyDescent="0.25">
      <c r="A57" s="31">
        <v>14139</v>
      </c>
      <c r="B57">
        <v>21770.95</v>
      </c>
      <c r="D57" t="e">
        <f>SUM(C55:E55)</f>
        <v>#REF!</v>
      </c>
      <c r="E57"/>
      <c r="H57" s="31">
        <f>SUM(H2:H52)</f>
        <v>24669.140702315999</v>
      </c>
    </row>
    <row r="58" spans="1:8" x14ac:dyDescent="0.25">
      <c r="D58">
        <f>27423/13685.95</f>
        <v>2.0037337561513815</v>
      </c>
      <c r="E58"/>
    </row>
    <row r="59" spans="1:8" x14ac:dyDescent="0.25">
      <c r="D59">
        <f>13635.95/27423</f>
        <v>0.49724501330999527</v>
      </c>
      <c r="E59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GENERALE</vt:lpstr>
      <vt:lpstr>TESSERATI</vt:lpstr>
      <vt:lpstr>CAMPIONATI</vt:lpstr>
      <vt:lpstr>DISCREZIONALE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PITTAU</dc:creator>
  <cp:lastModifiedBy>Delegato Sud Sardegna</cp:lastModifiedBy>
  <cp:lastPrinted>2025-09-27T08:41:16Z</cp:lastPrinted>
  <dcterms:created xsi:type="dcterms:W3CDTF">2023-09-08T19:15:33Z</dcterms:created>
  <dcterms:modified xsi:type="dcterms:W3CDTF">2025-09-27T15:07:15Z</dcterms:modified>
</cp:coreProperties>
</file>